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fileSharing readOnlyRecommended="1"/>
  <workbookPr codeName="ThisWorkbook"/>
  <mc:AlternateContent xmlns:mc="http://schemas.openxmlformats.org/markup-compatibility/2006">
    <mc:Choice Requires="x15">
      <x15ac:absPath xmlns:x15ac="http://schemas.microsoft.com/office/spreadsheetml/2010/11/ac" url="C:\Users\jcm1\Downloads\"/>
    </mc:Choice>
  </mc:AlternateContent>
  <xr:revisionPtr revIDLastSave="0" documentId="8_{E0A25BC5-F1CD-49A4-BF31-8B038E41D700}" xr6:coauthVersionLast="47" xr6:coauthVersionMax="47" xr10:uidLastSave="{00000000-0000-0000-0000-000000000000}"/>
  <workbookProtection workbookAlgorithmName="SHA-512" workbookHashValue="sdq+/2KcTv7jifJHAqYLP/ohcI+/QnBfyDGY2rI7nMZb0eU0jcNrtO11cfCGKRv25jvo3f5B/vDmlhWKsdZYyA==" workbookSaltValue="LWZbPgpMmInPAMkJSDx84A==" workbookSpinCount="100000" lockStructure="1"/>
  <bookViews>
    <workbookView xWindow="-120" yWindow="-120" windowWidth="25440" windowHeight="15390" xr2:uid="{00000000-000D-0000-FFFF-FFFF00000000}"/>
  </bookViews>
  <sheets>
    <sheet name="Introduction" sheetId="2" r:id="rId1"/>
    <sheet name="Green Urea NV" sheetId="1" r:id="rId2"/>
    <sheet name="Sheet1" sheetId="3" state="hidden" r:id="rId3"/>
  </sheets>
  <definedNames>
    <definedName name="_xlnm._FilterDatabase" localSheetId="1" hidden="1">'Green Urea NV'!#REF!</definedName>
    <definedName name="a">Sheet1!$W$3:$W$5</definedName>
    <definedName name="b">Sheet1!$X$3:$X$5</definedName>
    <definedName name="Barley">Sheet1!$W$7:$W$12</definedName>
    <definedName name="c_">Sheet1!$Y$3:$Y$5</definedName>
    <definedName name="Canola">Sheet1!$X$7:$X$12</definedName>
    <definedName name="Clay">Sheet1!$M$2:$M$4</definedName>
    <definedName name="Cotton">Sheet1!$Y$7:$Y$12</definedName>
    <definedName name="_xlnm.Criteria" localSheetId="1">'Green Urea NV'!$F$24</definedName>
    <definedName name="d">Sheet1!$Z$3:$Z$5</definedName>
    <definedName name="e">Sheet1!$AA$3:$AA$5</definedName>
    <definedName name="f">Sheet1!$AB$3:$AB$5</definedName>
    <definedName name="Fallow">Sheet1!$Z$7:$Z$12</definedName>
    <definedName name="g">Sheet1!$AC$3:$AC$5</definedName>
    <definedName name="Loam">Sheet1!$L$2:$L$4</definedName>
    <definedName name="lookup_table">#REF!</definedName>
    <definedName name="Maize">Sheet1!$AA$7:$AA$12</definedName>
    <definedName name="_xlnm.Print_Area" localSheetId="1">'Green Urea NV'!$B$1:$L$32</definedName>
    <definedName name="Sand">Sheet1!$K$2:$K$4</definedName>
    <definedName name="sicot">Sheet1!$Y$3:$Y$5</definedName>
    <definedName name="Sorghum">Sheet1!$AB$7:$AB$12</definedName>
    <definedName name="Wheat">Sheet1!$AC$7:$AC$12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 i="1" l="1"/>
  <c r="B25" i="3"/>
  <c r="B23" i="3"/>
  <c r="B41" i="3" s="1" a="1"/>
  <c r="B41" i="3" s="1"/>
  <c r="J19" i="1"/>
  <c r="AC17" i="3"/>
  <c r="B4" i="3"/>
  <c r="B18" i="3"/>
  <c r="B17" i="3"/>
  <c r="B12" i="3"/>
  <c r="B11" i="3"/>
  <c r="B10" i="3"/>
  <c r="C10" i="3" s="1"/>
  <c r="B9" i="3"/>
  <c r="C9" i="3" s="1"/>
  <c r="B8" i="3"/>
  <c r="B7" i="3"/>
  <c r="B6" i="3"/>
  <c r="C6" i="3" s="1"/>
  <c r="B5" i="3"/>
  <c r="C5" i="3" s="1"/>
  <c r="C7" i="3" l="1" a="1"/>
  <c r="C7" i="3" s="1"/>
  <c r="C11" i="3" a="1"/>
  <c r="C11" i="3" s="1"/>
  <c r="B44" i="3"/>
  <c r="C23" i="3"/>
  <c r="B32" i="3" a="1"/>
  <c r="B38" i="3" s="1"/>
  <c r="C25" i="3" a="1"/>
  <c r="C25" i="3" s="1"/>
  <c r="C29" i="3" a="1"/>
  <c r="C29" i="3" s="1"/>
  <c r="C18" i="3"/>
  <c r="B32" i="3" l="1"/>
  <c r="C13" i="3"/>
  <c r="C14" i="3" l="1"/>
  <c r="L5" i="1" s="1"/>
  <c r="L21" i="1" s="1"/>
  <c r="L9" i="1" l="1"/>
  <c r="L13" i="1" s="1"/>
  <c r="L24" i="1" s="1"/>
  <c r="L2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<sst xmlns="http://schemas.openxmlformats.org/spreadsheetml/2006/main" count="372" uniqueCount="190">
  <si>
    <t>&lt;4.5</t>
  </si>
  <si>
    <t>&gt;8</t>
  </si>
  <si>
    <t>4.5 - 5.4</t>
  </si>
  <si>
    <t xml:space="preserve"> 5.5 - 6.4</t>
  </si>
  <si>
    <t xml:space="preserve"> 6.5 - 7.0</t>
  </si>
  <si>
    <t>7.1 - 8.0</t>
  </si>
  <si>
    <t>&gt;60</t>
  </si>
  <si>
    <t xml:space="preserve"> </t>
  </si>
  <si>
    <t>What is the soil surface pH (1:5 water)?</t>
  </si>
  <si>
    <t>Step 14:</t>
  </si>
  <si>
    <t>What is the estimated grain price $/tonne farm gate?</t>
  </si>
  <si>
    <t>moisture x pH equation</t>
  </si>
  <si>
    <t>Loss Based Economics</t>
  </si>
  <si>
    <t>Production Based Economics</t>
  </si>
  <si>
    <r>
      <t>Note:</t>
    </r>
    <r>
      <rPr>
        <sz val="10"/>
        <rFont val="@Arial Unicode MS"/>
        <family val="2"/>
      </rPr>
      <t xml:space="preserve"> This document is intended as a guide only.  Various factors including but not limited to, environmental and management factors, influence production. Accordingly, neither Incitec Pivot Limited nor its Agents and Dealers accept any responsibility for any loss or damage arising from or in connection with the use of this document or the information contained in it.</t>
    </r>
  </si>
  <si>
    <r>
      <t xml:space="preserve">The Green Urea Ready Reckoner
</t>
    </r>
    <r>
      <rPr>
        <sz val="12"/>
        <color indexed="9"/>
        <rFont val="Arial"/>
        <family val="2"/>
      </rPr>
      <t>© Incitec Pivot Limited 2022</t>
    </r>
    <r>
      <rPr>
        <b/>
        <sz val="14"/>
        <color indexed="9"/>
        <rFont val="Arial"/>
        <family val="2"/>
      </rPr>
      <t xml:space="preserve">
Select answers that most closely represent your situation</t>
    </r>
  </si>
  <si>
    <t>This calculator has been developed to highlight potential nitrogen losses through volatilisation and the impact on nitrogen management.</t>
  </si>
  <si>
    <t>Step 1</t>
  </si>
  <si>
    <t>Step 2</t>
  </si>
  <si>
    <t>Step 3</t>
  </si>
  <si>
    <t>Step 4</t>
  </si>
  <si>
    <t>Step 5</t>
  </si>
  <si>
    <t>Step 6</t>
  </si>
  <si>
    <t>Step 7</t>
  </si>
  <si>
    <t>Step 8</t>
  </si>
  <si>
    <t>Step 9</t>
  </si>
  <si>
    <t>Step 10</t>
  </si>
  <si>
    <t>Step 11</t>
  </si>
  <si>
    <t>Net Return on Investment for GREEN UREA NV is the difference between the cost of replacing lost nitrogen with urea at the selected price less the cost of upgrading urea to GREEN UREA NV.</t>
  </si>
  <si>
    <t>Incitec Pivot Limited ABN 42 004 080 264</t>
  </si>
  <si>
    <t>Note: This document is intended as a guide only.  Various factors including but not limited to, environmental and management factors, influence production. Accordingly, neither Incitec Pivot Limited nor its Agents and Dealers accept any responsibility for any loss or damage arising from or in connection with the use of this document or the information contained in it.</t>
  </si>
  <si>
    <t>Green Urea NV® is a registered trademark of Incitec Pivot Limited.</t>
  </si>
  <si>
    <t>GREEN UREA NV® Ready Reckoner Calculator</t>
  </si>
  <si>
    <t>Green Urea NV® is a registered trademark of Incitec Pivot Limited.
Incitec Pivot Limited ABN 42 004 080 264</t>
  </si>
  <si>
    <t>What is the likely average wind speed for the 2 weeks after urea application?</t>
  </si>
  <si>
    <t>What is the expected average temperature for the 2 weeks after urea application?</t>
  </si>
  <si>
    <t>What is the soil texture?</t>
  </si>
  <si>
    <t>Sand</t>
  </si>
  <si>
    <t>Clay</t>
  </si>
  <si>
    <t>Soil pH</t>
  </si>
  <si>
    <t>CEC</t>
  </si>
  <si>
    <t>&lt;5</t>
  </si>
  <si>
    <t>5-10</t>
  </si>
  <si>
    <t>11-20</t>
  </si>
  <si>
    <t>21-40</t>
  </si>
  <si>
    <t>41-60</t>
  </si>
  <si>
    <t>Urea</t>
  </si>
  <si>
    <t>LF</t>
  </si>
  <si>
    <t>What is the Cation Exchange Capacity (CEC) of the soil surface (0-10cm)?</t>
  </si>
  <si>
    <t>Loam</t>
  </si>
  <si>
    <t>5-10 mm</t>
  </si>
  <si>
    <t>&gt;10 mm</t>
  </si>
  <si>
    <t>&gt;16 mm</t>
  </si>
  <si>
    <t>&gt;25 mm</t>
  </si>
  <si>
    <t>10-16 mm</t>
  </si>
  <si>
    <t>16-25 mm</t>
  </si>
  <si>
    <t>Soil Moisture</t>
  </si>
  <si>
    <t>Comment</t>
  </si>
  <si>
    <t>Field Capacity &amp; above &gt;0.42-clay</t>
  </si>
  <si>
    <t>Very Wet</t>
  </si>
  <si>
    <t>Wetter than average</t>
  </si>
  <si>
    <t>Dry than average</t>
  </si>
  <si>
    <t>Dry</t>
  </si>
  <si>
    <t>Between average and Field Capacity  0.31-0.41 - clay</t>
  </si>
  <si>
    <t>Between Wilting Point and average 0.25-0.35 - clay</t>
  </si>
  <si>
    <t>Below Wilting Point &lt;0.25-clay</t>
  </si>
  <si>
    <t>Days after fertiliser application</t>
  </si>
  <si>
    <t>Rainfal</t>
  </si>
  <si>
    <t>Soil type</t>
  </si>
  <si>
    <t>&lt;2 mm</t>
  </si>
  <si>
    <t>&lt;3 mm</t>
  </si>
  <si>
    <t>&lt;5 mm</t>
  </si>
  <si>
    <t>Estimated days to receive rainfall quantity selected in Step 5?</t>
  </si>
  <si>
    <t>Amount of daily rainfall expected in 14 day period after urea application?</t>
  </si>
  <si>
    <t>Temperature</t>
  </si>
  <si>
    <t>Wind</t>
  </si>
  <si>
    <t>&lt;5 km/hr</t>
  </si>
  <si>
    <t>5-10 km/hr</t>
  </si>
  <si>
    <t>10-15 km/hr</t>
  </si>
  <si>
    <t>&gt;15 km/hr</t>
  </si>
  <si>
    <t>Step 12</t>
  </si>
  <si>
    <t>What crop will the urea be applied to?</t>
  </si>
  <si>
    <t>Crop</t>
  </si>
  <si>
    <t>Canola</t>
  </si>
  <si>
    <t>Cotton</t>
  </si>
  <si>
    <t>Fallow</t>
  </si>
  <si>
    <t>What crop growth stage?</t>
  </si>
  <si>
    <t>N Rate</t>
  </si>
  <si>
    <t>Fert Hang up</t>
  </si>
  <si>
    <t>Z10-Z20</t>
  </si>
  <si>
    <t>Z21-Z30</t>
  </si>
  <si>
    <t>Z31-Z32</t>
  </si>
  <si>
    <t>Z33-Z39</t>
  </si>
  <si>
    <t>&gt;Z40</t>
  </si>
  <si>
    <t>10-12 leaf</t>
  </si>
  <si>
    <t>Maize</t>
  </si>
  <si>
    <t>13-15 leaf</t>
  </si>
  <si>
    <t>Sorghum</t>
  </si>
  <si>
    <t>Booting</t>
  </si>
  <si>
    <t>Flowering</t>
  </si>
  <si>
    <t>Stem elongation</t>
  </si>
  <si>
    <t>Wheat</t>
  </si>
  <si>
    <t>Barley</t>
  </si>
  <si>
    <t xml:space="preserve">1st Square-1st Flower </t>
  </si>
  <si>
    <t>1st Flower-Peak Flower</t>
  </si>
  <si>
    <t>What is the Moisture Content (MC) of the soil surface (0-10cm)?</t>
  </si>
  <si>
    <t>Estimated Nitrogen Loss (kg N/ha)</t>
  </si>
  <si>
    <t>Step 13</t>
  </si>
  <si>
    <t>MC</t>
  </si>
  <si>
    <t>Daily Rainfall</t>
  </si>
  <si>
    <t>Days</t>
  </si>
  <si>
    <t>GS</t>
  </si>
  <si>
    <t>Hangup</t>
  </si>
  <si>
    <t>N rate</t>
  </si>
  <si>
    <t>N loss (kg/ha)</t>
  </si>
  <si>
    <t>N Loss (%)</t>
  </si>
  <si>
    <t>Maximum em</t>
  </si>
  <si>
    <t>Urea Price</t>
  </si>
  <si>
    <t>What is the spread cost of urea ($/MT)?</t>
  </si>
  <si>
    <r>
      <t xml:space="preserve">Estimated value of lost Nitrogen ($/ha)
</t>
    </r>
    <r>
      <rPr>
        <b/>
        <sz val="12"/>
        <color rgb="FFFFFFFF"/>
        <rFont val="Arial"/>
        <family val="2"/>
      </rPr>
      <t>i.e. what is the $value of urea lost to the atmosphere?</t>
    </r>
  </si>
  <si>
    <t>Additional Cost of GREEN UREA NV ($/ha)</t>
  </si>
  <si>
    <t>Assumption - Green Urea NV reduces los by 70%</t>
  </si>
  <si>
    <t>Step 15</t>
  </si>
  <si>
    <t>Step 14</t>
  </si>
  <si>
    <t xml:space="preserve">  What is the estimated Produce price ex farm gate ($/MT or $/bale)?</t>
  </si>
  <si>
    <t>Crop Price</t>
  </si>
  <si>
    <t>Low
&gt; 12.4%</t>
  </si>
  <si>
    <t>Medium
11-12.4%</t>
  </si>
  <si>
    <t>High
&lt;11%</t>
  </si>
  <si>
    <t>Low
&gt; 11.5%</t>
  </si>
  <si>
    <t>Medium
10-11.5%</t>
  </si>
  <si>
    <t>High
&lt;10%</t>
  </si>
  <si>
    <t>Low
&lt;40%</t>
  </si>
  <si>
    <t>Medium
40-46%</t>
  </si>
  <si>
    <t>High
&gt;46%</t>
  </si>
  <si>
    <t>Low
&gt; 11%</t>
  </si>
  <si>
    <t>High
&lt;9%</t>
  </si>
  <si>
    <t>Medium
9-11%</t>
  </si>
  <si>
    <t>Low
&gt; 10%</t>
  </si>
  <si>
    <t>Medium
8-10%</t>
  </si>
  <si>
    <t>High
&lt;8%</t>
  </si>
  <si>
    <t>Crop Nitrogen Responsiveness</t>
  </si>
  <si>
    <t>Crop Nitrogen Responsiveness
i.e. expected grain protein without N application</t>
  </si>
  <si>
    <t>Crop Nitrogen Responsiveness
i.e. expected grain oil content without N application</t>
  </si>
  <si>
    <t>a</t>
  </si>
  <si>
    <t>b</t>
  </si>
  <si>
    <t>d</t>
  </si>
  <si>
    <t>e</t>
  </si>
  <si>
    <t>f</t>
  </si>
  <si>
    <t>g</t>
  </si>
  <si>
    <t>N/A</t>
  </si>
  <si>
    <t>Pre-plant</t>
  </si>
  <si>
    <t>sicot</t>
  </si>
  <si>
    <t>For Crop Nitrogen Responiveness
Select a Crop and Pre-plant for growth stage</t>
  </si>
  <si>
    <t>1-3 leaf</t>
  </si>
  <si>
    <t>4-7 leaf</t>
  </si>
  <si>
    <t>4-6 leaf</t>
  </si>
  <si>
    <t>7-9 leaf</t>
  </si>
  <si>
    <t>8-14 leaf</t>
  </si>
  <si>
    <t>7 leaf-1st Square</t>
  </si>
  <si>
    <t>1-4 leaf</t>
  </si>
  <si>
    <t>5-6 leaf</t>
  </si>
  <si>
    <t>Crop N Resp</t>
  </si>
  <si>
    <t>x</t>
  </si>
  <si>
    <t>y</t>
  </si>
  <si>
    <t>Estimated Production Loss ($/ha) - assuming N limits yield.</t>
  </si>
  <si>
    <t>z</t>
  </si>
  <si>
    <r>
      <rPr>
        <b/>
        <sz val="14"/>
        <color rgb="FFFFFFFF"/>
        <rFont val="Arial"/>
        <family val="2"/>
      </rPr>
      <t>Net Return from upgrading to GREEN UREA NV based N lost ($/ha)</t>
    </r>
    <r>
      <rPr>
        <b/>
        <sz val="12"/>
        <color indexed="9"/>
        <rFont val="Arial"/>
        <family val="2"/>
      </rPr>
      <t xml:space="preserve">
i.e. net $ gain by avoiding N loss (production gain covered below)</t>
    </r>
  </si>
  <si>
    <t>What quantity of urea did not land on soil surface (resting on stubble) (%) ?</t>
  </si>
  <si>
    <r>
      <t>Return On Investment (ROI) from upgrading urea to</t>
    </r>
    <r>
      <rPr>
        <b/>
        <sz val="14"/>
        <color theme="0"/>
        <rFont val="Arial"/>
        <family val="2"/>
      </rPr>
      <t xml:space="preserve"> GREEN UREA NV</t>
    </r>
  </si>
  <si>
    <r>
      <t xml:space="preserve">Net additional value from upgrading to </t>
    </r>
    <r>
      <rPr>
        <b/>
        <sz val="14"/>
        <color rgb="FFFFFFFF"/>
        <rFont val="Arial"/>
        <family val="2"/>
      </rPr>
      <t>GREEN UREA NV</t>
    </r>
    <r>
      <rPr>
        <b/>
        <sz val="12"/>
        <color indexed="9"/>
        <rFont val="Arial"/>
        <family val="2"/>
      </rPr>
      <t xml:space="preserve"> ($/ha)
 i.e. Incremental gain over using straight urea</t>
    </r>
  </si>
  <si>
    <t>Users are required to modify Steps 1 to 11 (black boxes), which will customiser the predicted nitrogen loss.
Nitrogen rate, urea price, grain &amp; cotton price and nitrogen responsiveness also needs to be selected in Steps 12 to 15 (black boxes).</t>
  </si>
  <si>
    <r>
      <t xml:space="preserve">Return on Investment (ROI) from upgrading urea to GREEN UREA NV is the ratio calculated from:
</t>
    </r>
    <r>
      <rPr>
        <sz val="12"/>
        <rFont val="Arial"/>
        <family val="2"/>
      </rPr>
      <t xml:space="preserve"> (Net additional value from upgrading to GREEN UREA NV) / (Additional cost of GREEN UREA NV over standard urea).</t>
    </r>
  </si>
  <si>
    <t>Production Based Economics: Crop Nitrogen Responsiveness is the quantity of grain / lint produced per kg of nitrogen applied.
   Low (5 kg grain / kg N), Medium (10 kg grain / kg N), High (20 kg grain / kg N). 
Low (8 kg lint / kg N), Medium (13 kg lint / kg N), High (18 kg lint / kg N).
It is used to calculate the grain / lint value for the lost production opportunity based on the quantity of nitrogen lost through volatilisation.</t>
  </si>
  <si>
    <t>Low
8 kg lint / kg N</t>
  </si>
  <si>
    <t>Medium
13 kg lint / kg N</t>
  </si>
  <si>
    <t>High
18 kg lint / kg N</t>
  </si>
  <si>
    <t>What rate of Nitrogen is to be applied (kg/ha) - Not urea rate?</t>
  </si>
  <si>
    <r>
      <t xml:space="preserve">&lt;17 </t>
    </r>
    <r>
      <rPr>
        <vertAlign val="superscript"/>
        <sz val="10"/>
        <rFont val="Arial"/>
        <family val="2"/>
      </rPr>
      <t>o</t>
    </r>
    <r>
      <rPr>
        <sz val="10"/>
        <rFont val="Arial"/>
        <family val="2"/>
      </rPr>
      <t>C</t>
    </r>
  </si>
  <si>
    <r>
      <t xml:space="preserve">17-24 </t>
    </r>
    <r>
      <rPr>
        <vertAlign val="superscript"/>
        <sz val="10"/>
        <rFont val="Arial"/>
        <family val="2"/>
      </rPr>
      <t>o</t>
    </r>
    <r>
      <rPr>
        <sz val="10"/>
        <rFont val="Arial"/>
        <family val="2"/>
      </rPr>
      <t>C</t>
    </r>
  </si>
  <si>
    <r>
      <t xml:space="preserve">&gt;24 </t>
    </r>
    <r>
      <rPr>
        <vertAlign val="superscript"/>
        <sz val="10"/>
        <rFont val="Arial"/>
        <family val="2"/>
      </rPr>
      <t>o</t>
    </r>
    <r>
      <rPr>
        <sz val="10"/>
        <rFont val="Arial"/>
        <family val="2"/>
      </rPr>
      <t>C</t>
    </r>
  </si>
  <si>
    <t>Step 10 Match</t>
  </si>
  <si>
    <t>Step 15 Match</t>
  </si>
  <si>
    <t>5-7 leaf</t>
  </si>
  <si>
    <t>8-10 leaf</t>
  </si>
  <si>
    <t>11-13 leaf</t>
  </si>
  <si>
    <r>
      <rPr>
        <b/>
        <sz val="14"/>
        <rFont val="Arial"/>
        <family val="2"/>
      </rPr>
      <t>Attention!</t>
    </r>
    <r>
      <rPr>
        <sz val="14"/>
        <rFont val="Arial"/>
        <family val="2"/>
      </rPr>
      <t xml:space="preserve">
</t>
    </r>
    <r>
      <rPr>
        <sz val="12"/>
        <rFont val="Arial"/>
        <family val="2"/>
      </rPr>
      <t xml:space="preserve">Reasons for </t>
    </r>
    <r>
      <rPr>
        <b/>
        <sz val="14"/>
        <rFont val="Arial"/>
        <family val="2"/>
      </rPr>
      <t>Orange cells</t>
    </r>
    <r>
      <rPr>
        <sz val="12"/>
        <rFont val="Arial"/>
        <family val="2"/>
      </rPr>
      <t xml:space="preserve"> &amp;
</t>
    </r>
    <r>
      <rPr>
        <sz val="14"/>
        <rFont val="Arial"/>
        <family val="2"/>
      </rPr>
      <t xml:space="preserve"> </t>
    </r>
    <r>
      <rPr>
        <b/>
        <sz val="14"/>
        <rFont val="Arial"/>
        <family val="2"/>
      </rPr>
      <t>#N/A</t>
    </r>
    <r>
      <rPr>
        <sz val="12"/>
        <rFont val="Arial"/>
        <family val="2"/>
      </rPr>
      <t xml:space="preserve"> appearing in red cells</t>
    </r>
  </si>
  <si>
    <t>Step 5 is dependent on Step 1. If Step 1 is changed, Step 5 options need to be re-selected.</t>
  </si>
  <si>
    <t>Steps 10 &amp; 15 are dependent on Step 9. If Step 9 is changed, Steps 10 &amp; 15 options need to be re-selected.</t>
  </si>
  <si>
    <t>&lt;17 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</si>
</sst>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quot;$&quot;#,##0.00"/>
    <numFmt numFmtId="165" formatCode="#,##0.0_ ;\-#,##0.0\ "/>
    <numFmt numFmtId="166" formatCode="0.0"/>
    <numFmt numFmtId="167" formatCode="0.000"/>
    <numFmt numFmtId="168" formatCode="&quot;$&quot;#,##0.0"/>
    <numFmt numFmtId="169" formatCode="&quot;$&quot;#,##0"/>
  </numFmts>
  <fonts count="28">
    <font>
      <sz val="10"/>
      <name val="Arial"/>
    </font>
    <font>
      <sz val="10"/>
      <name val="Arial"/>
      <family val="2"/>
    </font>
    <font>
      <b/>
      <sz val="12"/>
      <name val="Arial"/>
      <family val="2"/>
    </font>
    <font>
      <b/>
      <sz val="12"/>
      <color indexed="9"/>
      <name val="Arial"/>
      <family val="2"/>
    </font>
    <font>
      <sz val="8"/>
      <name val="Arial"/>
      <family val="2"/>
    </font>
    <font>
      <b/>
      <sz val="14"/>
      <color indexed="9"/>
      <name val="Arial"/>
      <family val="2"/>
    </font>
    <font>
      <b/>
      <sz val="18"/>
      <color indexed="9"/>
      <name val="Arial"/>
      <family val="2"/>
    </font>
    <font>
      <sz val="10"/>
      <name val="Arial"/>
      <family val="2"/>
    </font>
    <font>
      <b/>
      <sz val="12"/>
      <name val="@Arial Unicode MS"/>
      <family val="2"/>
    </font>
    <font>
      <sz val="18"/>
      <name val="Arial"/>
      <family val="2"/>
    </font>
    <font>
      <sz val="12"/>
      <color indexed="9"/>
      <name val="Arial"/>
      <family val="2"/>
    </font>
    <font>
      <sz val="10"/>
      <name val="@Arial Unicode MS"/>
      <family val="2"/>
    </font>
    <font>
      <b/>
      <sz val="10"/>
      <name val="@Arial Unicode MS"/>
      <family val="2"/>
    </font>
    <font>
      <b/>
      <sz val="10"/>
      <name val="Arial"/>
      <family val="2"/>
    </font>
    <font>
      <sz val="12"/>
      <name val="Arial"/>
      <family val="2"/>
    </font>
    <font>
      <b/>
      <sz val="12"/>
      <color theme="0"/>
      <name val="Arial"/>
      <family val="2"/>
    </font>
    <font>
      <b/>
      <sz val="12"/>
      <color theme="0"/>
      <name val="@Arial Unicode MS"/>
      <family val="2"/>
    </font>
    <font>
      <b/>
      <sz val="11"/>
      <name val="Arial"/>
      <family val="2"/>
    </font>
    <font>
      <sz val="14"/>
      <name val="Arial"/>
      <family val="2"/>
    </font>
    <font>
      <b/>
      <sz val="18"/>
      <name val="Arial"/>
      <family val="2"/>
    </font>
    <font>
      <b/>
      <sz val="12"/>
      <name val="Calibri"/>
      <family val="2"/>
      <scheme val="minor"/>
    </font>
    <font>
      <sz val="12"/>
      <name val="Calibri"/>
      <family val="2"/>
      <scheme val="minor"/>
    </font>
    <font>
      <vertAlign val="superscript"/>
      <sz val="10"/>
      <name val="Arial"/>
      <family val="2"/>
    </font>
    <font>
      <b/>
      <sz val="12"/>
      <color rgb="FFFFFFFF"/>
      <name val="Arial"/>
      <family val="2"/>
    </font>
    <font>
      <b/>
      <sz val="14"/>
      <color rgb="FFFFFFFF"/>
      <name val="Arial"/>
      <family val="2"/>
    </font>
    <font>
      <b/>
      <sz val="12"/>
      <color theme="1"/>
      <name val="Arial"/>
      <family val="2"/>
    </font>
    <font>
      <b/>
      <sz val="14"/>
      <color theme="0"/>
      <name val="Arial"/>
      <family val="2"/>
    </font>
    <font>
      <b/>
      <sz val="14"/>
      <name val="Arial"/>
      <family val="2"/>
    </font>
  </fonts>
  <fills count="13">
    <fill>
      <patternFill patternType="none"/>
    </fill>
    <fill>
      <patternFill patternType="gray125"/>
    </fill>
    <fill>
      <patternFill patternType="solid">
        <fgColor indexed="17"/>
        <bgColor indexed="64"/>
      </patternFill>
    </fill>
    <fill>
      <patternFill patternType="solid">
        <fgColor indexed="10"/>
        <bgColor indexed="64"/>
      </patternFill>
    </fill>
    <fill>
      <patternFill patternType="solid">
        <fgColor indexed="13"/>
        <bgColor indexed="64"/>
      </patternFill>
    </fill>
    <fill>
      <patternFill patternType="solid">
        <fgColor indexed="8"/>
        <bgColor indexed="64"/>
      </patternFill>
    </fill>
    <fill>
      <patternFill patternType="solid">
        <fgColor theme="8" tint="-0.249977111117893"/>
        <bgColor indexed="64"/>
      </patternFill>
    </fill>
    <fill>
      <patternFill patternType="solid">
        <fgColor rgb="FF92D050"/>
        <bgColor indexed="64"/>
      </patternFill>
    </fill>
    <fill>
      <patternFill patternType="solid">
        <fgColor rgb="FFBFCC80"/>
        <bgColor indexed="64"/>
      </patternFill>
    </fill>
    <fill>
      <patternFill patternType="solid">
        <fgColor rgb="FFFFC000"/>
        <bgColor indexed="64"/>
      </patternFill>
    </fill>
    <fill>
      <patternFill patternType="solid">
        <fgColor rgb="FFFFFF00"/>
        <bgColor indexed="64"/>
      </patternFill>
    </fill>
    <fill>
      <patternFill patternType="solid">
        <fgColor theme="1"/>
        <bgColor indexed="64"/>
      </patternFill>
    </fill>
    <fill>
      <patternFill patternType="solid">
        <fgColor theme="5"/>
        <bgColor indexed="64"/>
      </patternFill>
    </fill>
  </fills>
  <borders count="5">
    <border>
      <left/>
      <right/>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s>
  <cellStyleXfs count="2">
    <xf numFmtId="0" fontId="0" fillId="0" borderId="0"/>
    <xf numFmtId="44" fontId="1" fillId="0" borderId="0" applyFont="0" applyFill="0" applyBorder="0" applyAlignment="0" applyProtection="0"/>
  </cellStyleXfs>
  <cellXfs count="99">
    <xf numFmtId="0" fontId="0" fillId="0" borderId="0" xfId="0"/>
    <xf numFmtId="0" fontId="0" fillId="0" borderId="0" xfId="0" applyProtection="1">
      <protection hidden="1"/>
    </xf>
    <xf numFmtId="0" fontId="0" fillId="0" borderId="0" xfId="0" applyBorder="1" applyAlignment="1" applyProtection="1">
      <alignment horizontal="center" vertical="center"/>
      <protection hidden="1"/>
    </xf>
    <xf numFmtId="0" fontId="3" fillId="0" borderId="1" xfId="0" applyFont="1" applyFill="1" applyBorder="1" applyAlignment="1" applyProtection="1">
      <alignment horizontal="center" vertical="center"/>
      <protection hidden="1"/>
    </xf>
    <xf numFmtId="0" fontId="0" fillId="0" borderId="0" xfId="0" applyBorder="1" applyProtection="1">
      <protection hidden="1"/>
    </xf>
    <xf numFmtId="0" fontId="3" fillId="0" borderId="0" xfId="0" applyFont="1" applyFill="1" applyAlignment="1" applyProtection="1">
      <alignment horizontal="center" vertical="center"/>
      <protection hidden="1"/>
    </xf>
    <xf numFmtId="0" fontId="0" fillId="0" borderId="0" xfId="0" applyFill="1" applyBorder="1" applyProtection="1">
      <protection hidden="1"/>
    </xf>
    <xf numFmtId="0" fontId="7" fillId="0" borderId="0" xfId="0" applyFont="1"/>
    <xf numFmtId="0" fontId="3" fillId="0" borderId="0" xfId="0" applyFont="1" applyFill="1" applyBorder="1" applyAlignment="1" applyProtection="1">
      <alignment horizontal="center" vertical="center"/>
      <protection hidden="1"/>
    </xf>
    <xf numFmtId="164" fontId="3" fillId="0" borderId="0" xfId="0" applyNumberFormat="1" applyFont="1" applyFill="1" applyBorder="1" applyAlignment="1" applyProtection="1">
      <alignment horizontal="center" vertical="center"/>
      <protection hidden="1"/>
    </xf>
    <xf numFmtId="0" fontId="0" fillId="0" borderId="0" xfId="0" applyFill="1" applyBorder="1" applyAlignment="1" applyProtection="1">
      <alignment vertical="center"/>
      <protection hidden="1"/>
    </xf>
    <xf numFmtId="0" fontId="2" fillId="0" borderId="0" xfId="0" applyFont="1" applyFill="1" applyBorder="1" applyAlignment="1" applyProtection="1">
      <alignment vertical="center"/>
      <protection hidden="1"/>
    </xf>
    <xf numFmtId="0" fontId="0" fillId="0" borderId="0" xfId="0" applyBorder="1" applyAlignment="1" applyProtection="1">
      <alignment vertical="center"/>
      <protection hidden="1"/>
    </xf>
    <xf numFmtId="0" fontId="9" fillId="0" borderId="0" xfId="0" applyFont="1" applyProtection="1">
      <protection hidden="1"/>
    </xf>
    <xf numFmtId="0" fontId="8" fillId="0" borderId="0" xfId="0" applyFont="1" applyAlignment="1">
      <alignment wrapText="1"/>
    </xf>
    <xf numFmtId="0" fontId="2" fillId="0" borderId="0" xfId="0" applyFont="1" applyFill="1" applyBorder="1" applyAlignment="1" applyProtection="1">
      <alignment horizontal="center" vertical="center"/>
      <protection hidden="1"/>
    </xf>
    <xf numFmtId="0" fontId="1" fillId="0" borderId="0" xfId="0" applyFont="1" applyFill="1" applyBorder="1" applyAlignment="1" applyProtection="1">
      <alignment horizontal="center" vertical="center"/>
      <protection hidden="1"/>
    </xf>
    <xf numFmtId="0" fontId="8" fillId="0" borderId="0" xfId="0" applyFont="1" applyFill="1" applyAlignment="1">
      <alignment wrapText="1"/>
    </xf>
    <xf numFmtId="0" fontId="17" fillId="0" borderId="0" xfId="0" applyFont="1"/>
    <xf numFmtId="0" fontId="2" fillId="0" borderId="0" xfId="0" applyFont="1"/>
    <xf numFmtId="0" fontId="18" fillId="0" borderId="0" xfId="0" applyFont="1" applyFill="1" applyAlignment="1">
      <alignment vertical="top" wrapText="1"/>
    </xf>
    <xf numFmtId="0" fontId="3" fillId="2" borderId="0" xfId="0" applyFont="1" applyFill="1" applyBorder="1" applyAlignment="1" applyProtection="1">
      <alignment horizontal="center" vertical="center"/>
      <protection hidden="1"/>
    </xf>
    <xf numFmtId="0" fontId="0" fillId="0" borderId="0" xfId="0" applyAlignment="1" applyProtection="1">
      <protection hidden="1"/>
    </xf>
    <xf numFmtId="0" fontId="2" fillId="4" borderId="0" xfId="0" applyFont="1" applyFill="1" applyBorder="1" applyAlignment="1" applyProtection="1">
      <alignment horizontal="left" vertical="center" indent="1"/>
      <protection hidden="1"/>
    </xf>
    <xf numFmtId="0" fontId="0" fillId="0" borderId="0" xfId="0" applyFill="1" applyBorder="1" applyAlignment="1" applyProtection="1">
      <alignment horizontal="center" vertical="center"/>
      <protection hidden="1"/>
    </xf>
    <xf numFmtId="165" fontId="3" fillId="3" borderId="0" xfId="1" applyNumberFormat="1" applyFont="1" applyFill="1" applyBorder="1" applyAlignment="1" applyProtection="1">
      <alignment horizontal="center" vertical="center"/>
      <protection hidden="1"/>
    </xf>
    <xf numFmtId="0" fontId="1" fillId="0" borderId="0" xfId="0" applyFont="1"/>
    <xf numFmtId="0" fontId="13" fillId="0" borderId="0" xfId="0" applyFont="1"/>
    <xf numFmtId="0" fontId="21" fillId="0" borderId="0" xfId="0" applyFont="1"/>
    <xf numFmtId="0" fontId="0" fillId="0" borderId="0" xfId="0" applyBorder="1" applyAlignment="1" applyProtection="1">
      <alignment horizontal="center"/>
      <protection hidden="1"/>
    </xf>
    <xf numFmtId="0" fontId="0" fillId="0" borderId="0" xfId="0" quotePrefix="1" applyBorder="1" applyAlignment="1" applyProtection="1">
      <alignment horizontal="center"/>
      <protection hidden="1"/>
    </xf>
    <xf numFmtId="0" fontId="13" fillId="0" borderId="0" xfId="0" applyFont="1" applyBorder="1"/>
    <xf numFmtId="49" fontId="0" fillId="0" borderId="0" xfId="0" applyNumberFormat="1"/>
    <xf numFmtId="0" fontId="20" fillId="0" borderId="0" xfId="0" applyFont="1"/>
    <xf numFmtId="49" fontId="1" fillId="0" borderId="0" xfId="0" applyNumberFormat="1" applyFont="1"/>
    <xf numFmtId="0" fontId="2" fillId="0" borderId="0" xfId="0" applyFont="1" applyFill="1" applyBorder="1" applyAlignment="1" applyProtection="1">
      <alignment horizontal="left" vertical="center" wrapText="1" indent="1"/>
      <protection hidden="1"/>
    </xf>
    <xf numFmtId="0" fontId="2" fillId="4" borderId="0" xfId="0" applyFont="1" applyFill="1" applyBorder="1" applyAlignment="1" applyProtection="1">
      <alignment horizontal="left" vertical="center" wrapText="1" indent="1"/>
      <protection hidden="1"/>
    </xf>
    <xf numFmtId="0" fontId="4" fillId="0" borderId="0" xfId="0" applyFont="1" applyFill="1" applyBorder="1" applyAlignment="1" applyProtection="1">
      <alignment horizontal="left" vertical="center" wrapText="1" indent="1"/>
      <protection hidden="1"/>
    </xf>
    <xf numFmtId="0" fontId="1" fillId="0" borderId="0" xfId="0" applyFont="1" applyAlignment="1">
      <alignment wrapText="1"/>
    </xf>
    <xf numFmtId="0" fontId="0" fillId="9" borderId="0" xfId="0" applyFill="1"/>
    <xf numFmtId="167" fontId="0" fillId="0" borderId="0" xfId="0" applyNumberFormat="1"/>
    <xf numFmtId="2" fontId="0" fillId="0" borderId="0" xfId="0" applyNumberFormat="1"/>
    <xf numFmtId="0" fontId="0" fillId="0" borderId="0" xfId="0" applyFill="1"/>
    <xf numFmtId="0" fontId="3" fillId="0" borderId="0" xfId="0" applyFont="1" applyFill="1" applyBorder="1" applyAlignment="1" applyProtection="1">
      <alignment horizontal="center" vertical="center" wrapText="1"/>
      <protection hidden="1"/>
    </xf>
    <xf numFmtId="164" fontId="3" fillId="0" borderId="0" xfId="0" applyNumberFormat="1" applyFont="1" applyFill="1" applyBorder="1" applyAlignment="1" applyProtection="1">
      <alignment vertical="center"/>
      <protection hidden="1"/>
    </xf>
    <xf numFmtId="0" fontId="0" fillId="0" borderId="0" xfId="0" applyFill="1" applyProtection="1">
      <protection hidden="1"/>
    </xf>
    <xf numFmtId="0" fontId="6" fillId="0" borderId="0" xfId="0" applyFont="1" applyFill="1" applyBorder="1" applyAlignment="1" applyProtection="1">
      <alignment vertical="center"/>
      <protection hidden="1"/>
    </xf>
    <xf numFmtId="0" fontId="25" fillId="10" borderId="0" xfId="0" applyFont="1" applyFill="1" applyBorder="1" applyAlignment="1" applyProtection="1">
      <alignment vertical="center"/>
      <protection hidden="1"/>
    </xf>
    <xf numFmtId="0" fontId="0" fillId="0" borderId="0" xfId="0" applyFill="1" applyAlignment="1" applyProtection="1">
      <protection hidden="1"/>
    </xf>
    <xf numFmtId="9" fontId="0" fillId="0" borderId="0" xfId="0" applyNumberFormat="1"/>
    <xf numFmtId="0" fontId="3" fillId="0" borderId="0" xfId="0" applyFont="1" applyFill="1" applyBorder="1" applyAlignment="1" applyProtection="1">
      <alignment vertical="center" wrapText="1"/>
      <protection hidden="1"/>
    </xf>
    <xf numFmtId="168" fontId="3" fillId="3" borderId="0" xfId="1" applyNumberFormat="1" applyFont="1" applyFill="1" applyBorder="1" applyAlignment="1" applyProtection="1">
      <alignment horizontal="center" vertical="center"/>
      <protection hidden="1"/>
    </xf>
    <xf numFmtId="168" fontId="3" fillId="3" borderId="0" xfId="0" applyNumberFormat="1" applyFont="1" applyFill="1" applyBorder="1" applyAlignment="1" applyProtection="1">
      <alignment horizontal="center" vertical="center"/>
      <protection hidden="1"/>
    </xf>
    <xf numFmtId="168" fontId="3" fillId="6" borderId="0" xfId="0" applyNumberFormat="1" applyFont="1" applyFill="1" applyBorder="1" applyAlignment="1" applyProtection="1">
      <alignment horizontal="center" vertical="center"/>
      <protection hidden="1"/>
    </xf>
    <xf numFmtId="164" fontId="3" fillId="0" borderId="2" xfId="0" applyNumberFormat="1" applyFont="1" applyFill="1" applyBorder="1" applyAlignment="1" applyProtection="1">
      <alignment horizontal="center" vertical="center"/>
      <protection hidden="1"/>
    </xf>
    <xf numFmtId="166" fontId="3" fillId="6" borderId="2" xfId="0" applyNumberFormat="1" applyFont="1" applyFill="1" applyBorder="1" applyAlignment="1" applyProtection="1">
      <alignment horizontal="center" vertical="center"/>
      <protection hidden="1"/>
    </xf>
    <xf numFmtId="168" fontId="3" fillId="6" borderId="2" xfId="0" applyNumberFormat="1" applyFont="1" applyFill="1" applyBorder="1" applyAlignment="1" applyProtection="1">
      <alignment horizontal="center" vertical="center"/>
      <protection hidden="1"/>
    </xf>
    <xf numFmtId="0" fontId="3" fillId="5"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wrapText="1"/>
      <protection hidden="1"/>
    </xf>
    <xf numFmtId="169" fontId="3" fillId="3" borderId="0" xfId="0" applyNumberFormat="1" applyFont="1" applyFill="1" applyBorder="1" applyAlignment="1" applyProtection="1">
      <alignment horizontal="center" vertical="center"/>
      <protection hidden="1"/>
    </xf>
    <xf numFmtId="0" fontId="0" fillId="0" borderId="0" xfId="0" applyFill="1" applyAlignment="1" applyProtection="1">
      <alignment horizontal="center" vertical="center" wrapText="1"/>
      <protection hidden="1"/>
    </xf>
    <xf numFmtId="0" fontId="12" fillId="0" borderId="0" xfId="0" applyFont="1" applyAlignment="1" applyProtection="1">
      <alignment vertical="center" wrapText="1"/>
      <protection hidden="1"/>
    </xf>
    <xf numFmtId="0" fontId="7" fillId="0" borderId="0" xfId="0" applyFont="1" applyAlignment="1" applyProtection="1">
      <protection hidden="1"/>
    </xf>
    <xf numFmtId="0" fontId="3" fillId="5" borderId="3" xfId="0" applyFont="1" applyFill="1" applyBorder="1" applyAlignment="1" applyProtection="1">
      <alignment horizontal="center" vertical="center"/>
      <protection locked="0" hidden="1"/>
    </xf>
    <xf numFmtId="0" fontId="3" fillId="5" borderId="4" xfId="0" applyFont="1" applyFill="1" applyBorder="1" applyAlignment="1" applyProtection="1">
      <alignment horizontal="center" vertical="center" wrapText="1"/>
      <protection locked="0" hidden="1"/>
    </xf>
    <xf numFmtId="0" fontId="3" fillId="5" borderId="3" xfId="0" applyNumberFormat="1" applyFont="1" applyFill="1" applyBorder="1" applyAlignment="1" applyProtection="1">
      <alignment horizontal="center" vertical="center"/>
      <protection locked="0" hidden="1"/>
    </xf>
    <xf numFmtId="0" fontId="3" fillId="5" borderId="0" xfId="0" applyFont="1" applyFill="1" applyBorder="1" applyAlignment="1" applyProtection="1">
      <alignment horizontal="center" vertical="center" wrapText="1"/>
      <protection locked="0" hidden="1"/>
    </xf>
    <xf numFmtId="0" fontId="3" fillId="5" borderId="0" xfId="0" applyFont="1" applyFill="1" applyBorder="1" applyAlignment="1" applyProtection="1">
      <alignment horizontal="center" vertical="center"/>
      <protection locked="0" hidden="1"/>
    </xf>
    <xf numFmtId="0" fontId="13" fillId="0" borderId="0" xfId="0" applyFont="1" applyAlignment="1" applyProtection="1">
      <alignment horizontal="left" vertical="top" wrapText="1"/>
      <protection hidden="1"/>
    </xf>
    <xf numFmtId="169" fontId="3" fillId="11" borderId="0" xfId="0" applyNumberFormat="1" applyFont="1" applyFill="1" applyBorder="1" applyAlignment="1" applyProtection="1">
      <alignment horizontal="center" vertical="center"/>
      <protection locked="0" hidden="1"/>
    </xf>
    <xf numFmtId="0" fontId="14" fillId="0" borderId="0" xfId="0" applyFont="1" applyAlignment="1" applyProtection="1">
      <alignment horizontal="left" vertical="center" wrapText="1"/>
      <protection hidden="1"/>
    </xf>
    <xf numFmtId="0" fontId="14" fillId="0" borderId="0" xfId="0" applyFont="1" applyAlignment="1" applyProtection="1">
      <alignment horizontal="left" vertical="center"/>
      <protection hidden="1"/>
    </xf>
    <xf numFmtId="0" fontId="2" fillId="12" borderId="0" xfId="0" applyFont="1" applyFill="1" applyBorder="1" applyAlignment="1" applyProtection="1">
      <alignment horizontal="left" vertical="center" wrapText="1" indent="1"/>
      <protection hidden="1"/>
    </xf>
    <xf numFmtId="0" fontId="2" fillId="12" borderId="0" xfId="0" applyFont="1" applyFill="1" applyBorder="1" applyAlignment="1" applyProtection="1">
      <alignment horizontal="center" vertical="center" wrapText="1"/>
      <protection hidden="1"/>
    </xf>
    <xf numFmtId="0" fontId="17" fillId="0" borderId="0" xfId="0" applyFont="1" applyAlignment="1">
      <alignment horizontal="left" wrapText="1"/>
    </xf>
    <xf numFmtId="0" fontId="19" fillId="7" borderId="0" xfId="0" applyFont="1" applyFill="1" applyAlignment="1">
      <alignment horizontal="center" vertical="center"/>
    </xf>
    <xf numFmtId="0" fontId="18" fillId="8" borderId="0" xfId="0" applyFont="1" applyFill="1" applyAlignment="1">
      <alignment horizontal="center" vertical="center" wrapText="1"/>
    </xf>
    <xf numFmtId="0" fontId="2" fillId="0" borderId="0" xfId="0" applyFont="1" applyFill="1" applyBorder="1" applyAlignment="1" applyProtection="1">
      <alignment vertical="center" wrapText="1"/>
      <protection hidden="1"/>
    </xf>
    <xf numFmtId="0" fontId="15" fillId="0" borderId="0" xfId="0" applyFont="1" applyFill="1" applyBorder="1" applyAlignment="1">
      <alignment horizontal="center" vertical="center" wrapText="1"/>
    </xf>
    <xf numFmtId="166" fontId="16" fillId="0" borderId="0" xfId="0" applyNumberFormat="1" applyFont="1" applyFill="1" applyBorder="1" applyAlignment="1">
      <alignment horizontal="center" vertical="center" wrapText="1"/>
    </xf>
    <xf numFmtId="0" fontId="0" fillId="0" borderId="0" xfId="0" applyAlignment="1" applyProtection="1">
      <protection hidden="1"/>
    </xf>
    <xf numFmtId="0" fontId="2" fillId="0" borderId="0" xfId="0" applyFont="1" applyFill="1" applyBorder="1" applyAlignment="1" applyProtection="1">
      <alignment wrapText="1"/>
      <protection hidden="1"/>
    </xf>
    <xf numFmtId="0" fontId="6" fillId="2" borderId="0" xfId="0" applyFont="1" applyFill="1" applyBorder="1" applyAlignment="1" applyProtection="1">
      <alignment horizontal="center" vertical="center"/>
      <protection hidden="1"/>
    </xf>
    <xf numFmtId="0" fontId="5" fillId="3" borderId="0" xfId="0" applyFont="1" applyFill="1" applyBorder="1" applyAlignment="1" applyProtection="1">
      <alignment horizontal="center" vertical="center" wrapText="1"/>
      <protection hidden="1"/>
    </xf>
    <xf numFmtId="0" fontId="5" fillId="3" borderId="0"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3" fillId="6" borderId="0" xfId="0" applyFont="1" applyFill="1" applyBorder="1" applyAlignment="1" applyProtection="1">
      <alignment horizontal="center" vertical="center" wrapText="1"/>
      <protection hidden="1"/>
    </xf>
    <xf numFmtId="0" fontId="15" fillId="6" borderId="0" xfId="0" applyFont="1" applyFill="1" applyBorder="1" applyAlignment="1" applyProtection="1">
      <alignment horizontal="center" vertical="center" wrapText="1"/>
      <protection hidden="1"/>
    </xf>
    <xf numFmtId="0" fontId="12" fillId="0" borderId="0" xfId="0" applyFont="1" applyAlignment="1" applyProtection="1">
      <alignment horizontal="left" vertical="center" wrapText="1"/>
      <protection hidden="1"/>
    </xf>
    <xf numFmtId="0" fontId="13" fillId="0" borderId="0" xfId="0" applyFont="1" applyAlignment="1" applyProtection="1">
      <alignment horizontal="left" vertical="top" wrapText="1"/>
      <protection hidden="1"/>
    </xf>
    <xf numFmtId="0" fontId="14" fillId="0" borderId="0" xfId="0" applyFont="1" applyAlignment="1" applyProtection="1">
      <alignment horizontal="left" vertical="center" wrapText="1"/>
      <protection hidden="1"/>
    </xf>
    <xf numFmtId="0" fontId="14" fillId="0" borderId="0" xfId="0" applyFont="1" applyAlignment="1" applyProtection="1">
      <alignment horizontal="left" vertical="center"/>
      <protection hidden="1"/>
    </xf>
    <xf numFmtId="0" fontId="18" fillId="12" borderId="0" xfId="0" applyFont="1" applyFill="1" applyAlignment="1" applyProtection="1">
      <alignment horizontal="center" vertical="center" wrapText="1"/>
      <protection hidden="1"/>
    </xf>
    <xf numFmtId="0" fontId="6" fillId="2" borderId="0" xfId="0" applyFont="1" applyFill="1" applyBorder="1" applyAlignment="1" applyProtection="1">
      <alignment horizontal="center" vertical="center" wrapText="1"/>
      <protection hidden="1"/>
    </xf>
    <xf numFmtId="0" fontId="24"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center" vertical="center"/>
      <protection hidden="1"/>
    </xf>
    <xf numFmtId="0" fontId="1" fillId="0" borderId="0" xfId="0" applyFont="1" applyAlignment="1">
      <alignment wrapText="1"/>
    </xf>
    <xf numFmtId="0" fontId="1" fillId="0" borderId="0" xfId="0" applyFont="1" applyAlignment="1">
      <alignment horizontal="center"/>
    </xf>
    <xf numFmtId="0" fontId="0" fillId="0" borderId="0" xfId="0" applyAlignment="1">
      <alignment horizontal="center"/>
    </xf>
  </cellXfs>
  <cellStyles count="2">
    <cellStyle name="Currency" xfId="1" builtinId="4"/>
    <cellStyle name="Normal" xfId="0" builtinId="0"/>
  </cellStyles>
  <dxfs count="3">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BFC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200025</xdr:colOff>
      <xdr:row>1</xdr:row>
      <xdr:rowOff>0</xdr:rowOff>
    </xdr:from>
    <xdr:to>
      <xdr:col>4</xdr:col>
      <xdr:colOff>266700</xdr:colOff>
      <xdr:row>7</xdr:row>
      <xdr:rowOff>87992</xdr:rowOff>
    </xdr:to>
    <xdr:pic>
      <xdr:nvPicPr>
        <xdr:cNvPr id="3" name="Picture 2">
          <a:extLst>
            <a:ext uri="{FF2B5EF4-FFF2-40B4-BE49-F238E27FC236}">
              <a16:creationId xmlns:a16="http://schemas.microsoft.com/office/drawing/2014/main" id="{FA856E8D-C251-4835-A088-500575294F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9625" y="161925"/>
          <a:ext cx="1895475" cy="1059542"/>
        </a:xfrm>
        <a:prstGeom prst="rect">
          <a:avLst/>
        </a:prstGeom>
      </xdr:spPr>
    </xdr:pic>
    <xdr:clientData/>
  </xdr:twoCellAnchor>
  <xdr:twoCellAnchor editAs="oneCell">
    <xdr:from>
      <xdr:col>14</xdr:col>
      <xdr:colOff>1174750</xdr:colOff>
      <xdr:row>0</xdr:row>
      <xdr:rowOff>136526</xdr:rowOff>
    </xdr:from>
    <xdr:to>
      <xdr:col>14</xdr:col>
      <xdr:colOff>4079875</xdr:colOff>
      <xdr:row>6</xdr:row>
      <xdr:rowOff>150001</xdr:rowOff>
    </xdr:to>
    <xdr:pic>
      <xdr:nvPicPr>
        <xdr:cNvPr id="5" name="Picture 4">
          <a:extLst>
            <a:ext uri="{FF2B5EF4-FFF2-40B4-BE49-F238E27FC236}">
              <a16:creationId xmlns:a16="http://schemas.microsoft.com/office/drawing/2014/main" id="{673CC3D3-CAFB-46E0-BF58-36D817A1F3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68417" y="136526"/>
          <a:ext cx="2905125" cy="965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5963709</xdr:colOff>
      <xdr:row>0</xdr:row>
      <xdr:rowOff>186531</xdr:rowOff>
    </xdr:from>
    <xdr:to>
      <xdr:col>11</xdr:col>
      <xdr:colOff>1094054</xdr:colOff>
      <xdr:row>0</xdr:row>
      <xdr:rowOff>1072668</xdr:rowOff>
    </xdr:to>
    <xdr:pic>
      <xdr:nvPicPr>
        <xdr:cNvPr id="3" name="Picture 2">
          <a:extLst>
            <a:ext uri="{FF2B5EF4-FFF2-40B4-BE49-F238E27FC236}">
              <a16:creationId xmlns:a16="http://schemas.microsoft.com/office/drawing/2014/main" id="{10F852FE-5679-4E37-800D-A13C79A579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869834" y="186531"/>
          <a:ext cx="1571626" cy="886137"/>
        </a:xfrm>
        <a:prstGeom prst="rect">
          <a:avLst/>
        </a:prstGeom>
      </xdr:spPr>
    </xdr:pic>
    <xdr:clientData/>
  </xdr:twoCellAnchor>
  <xdr:twoCellAnchor editAs="oneCell">
    <xdr:from>
      <xdr:col>1</xdr:col>
      <xdr:colOff>268935</xdr:colOff>
      <xdr:row>0</xdr:row>
      <xdr:rowOff>109802</xdr:rowOff>
    </xdr:from>
    <xdr:to>
      <xdr:col>3</xdr:col>
      <xdr:colOff>1837004</xdr:colOff>
      <xdr:row>0</xdr:row>
      <xdr:rowOff>1014676</xdr:rowOff>
    </xdr:to>
    <xdr:pic>
      <xdr:nvPicPr>
        <xdr:cNvPr id="5" name="Picture 4">
          <a:extLst>
            <a:ext uri="{FF2B5EF4-FFF2-40B4-BE49-F238E27FC236}">
              <a16:creationId xmlns:a16="http://schemas.microsoft.com/office/drawing/2014/main" id="{C269CC31-3756-483A-9CDB-9948531A08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2352" y="109802"/>
          <a:ext cx="2668735" cy="9048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26</xdr:col>
      <xdr:colOff>595109</xdr:colOff>
      <xdr:row>17</xdr:row>
      <xdr:rowOff>180975</xdr:rowOff>
    </xdr:from>
    <xdr:to>
      <xdr:col>33</xdr:col>
      <xdr:colOff>8627</xdr:colOff>
      <xdr:row>36</xdr:row>
      <xdr:rowOff>170584</xdr:rowOff>
    </xdr:to>
    <xdr:pic>
      <xdr:nvPicPr>
        <xdr:cNvPr id="7" name="Picture 6">
          <a:extLst>
            <a:ext uri="{FF2B5EF4-FFF2-40B4-BE49-F238E27FC236}">
              <a16:creationId xmlns:a16="http://schemas.microsoft.com/office/drawing/2014/main" id="{860677CE-B6D6-4DFB-9CEB-C61FFD4D3BDF}"/>
            </a:ext>
          </a:extLst>
        </xdr:cNvPr>
        <xdr:cNvPicPr>
          <a:picLocks noChangeAspect="1"/>
        </xdr:cNvPicPr>
      </xdr:nvPicPr>
      <xdr:blipFill>
        <a:blip xmlns:r="http://schemas.openxmlformats.org/officeDocument/2006/relationships" r:embed="rId1"/>
        <a:stretch>
          <a:fillRect/>
        </a:stretch>
      </xdr:blipFill>
      <xdr:spPr>
        <a:xfrm>
          <a:off x="21207209" y="3305175"/>
          <a:ext cx="4280793" cy="413298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76152-3964-4797-9601-60F13CFBD97E}">
  <sheetPr codeName="Sheet2"/>
  <dimension ref="B9:O27"/>
  <sheetViews>
    <sheetView showGridLines="0" showRowColHeaders="0" tabSelected="1" zoomScale="80" zoomScaleNormal="80" workbookViewId="0">
      <selection activeCell="S20" sqref="S20"/>
    </sheetView>
  </sheetViews>
  <sheetFormatPr defaultRowHeight="12.75"/>
  <cols>
    <col min="15" max="15" width="63.5703125" customWidth="1"/>
  </cols>
  <sheetData>
    <row r="9" spans="2:15" ht="5.25" customHeight="1"/>
    <row r="10" spans="2:15" ht="32.25" customHeight="1">
      <c r="B10" s="75" t="s">
        <v>32</v>
      </c>
      <c r="C10" s="75"/>
      <c r="D10" s="75"/>
      <c r="E10" s="75"/>
      <c r="F10" s="75"/>
      <c r="G10" s="75"/>
      <c r="H10" s="75"/>
      <c r="I10" s="75"/>
      <c r="J10" s="75"/>
      <c r="K10" s="75"/>
      <c r="L10" s="75"/>
      <c r="M10" s="75"/>
      <c r="N10" s="75"/>
      <c r="O10" s="75"/>
    </row>
    <row r="12" spans="2:15" ht="30" customHeight="1">
      <c r="B12" s="76" t="s">
        <v>16</v>
      </c>
      <c r="C12" s="76"/>
      <c r="D12" s="76"/>
      <c r="E12" s="76"/>
      <c r="F12" s="76"/>
      <c r="G12" s="76"/>
      <c r="H12" s="76"/>
      <c r="I12" s="76"/>
      <c r="J12" s="76"/>
      <c r="K12" s="76"/>
      <c r="L12" s="76"/>
      <c r="M12" s="76"/>
      <c r="N12" s="76"/>
      <c r="O12" s="76"/>
    </row>
    <row r="13" spans="2:15" ht="30" customHeight="1">
      <c r="B13" s="76"/>
      <c r="C13" s="76"/>
      <c r="D13" s="76"/>
      <c r="E13" s="76"/>
      <c r="F13" s="76"/>
      <c r="G13" s="76"/>
      <c r="H13" s="76"/>
      <c r="I13" s="76"/>
      <c r="J13" s="76"/>
      <c r="K13" s="76"/>
      <c r="L13" s="76"/>
      <c r="M13" s="76"/>
      <c r="N13" s="76"/>
      <c r="O13" s="76"/>
    </row>
    <row r="14" spans="2:15" ht="12.75" hidden="1" customHeight="1">
      <c r="B14" s="76"/>
      <c r="C14" s="76"/>
      <c r="D14" s="76"/>
      <c r="E14" s="76"/>
      <c r="F14" s="76"/>
      <c r="G14" s="76"/>
      <c r="H14" s="76"/>
      <c r="I14" s="76"/>
      <c r="J14" s="76"/>
      <c r="K14" s="76"/>
      <c r="L14" s="76"/>
      <c r="M14" s="76"/>
      <c r="N14" s="76"/>
      <c r="O14" s="76"/>
    </row>
    <row r="16" spans="2:15" ht="60" customHeight="1">
      <c r="B16" s="76" t="s">
        <v>171</v>
      </c>
      <c r="C16" s="76"/>
      <c r="D16" s="76"/>
      <c r="E16" s="76"/>
      <c r="F16" s="76"/>
      <c r="G16" s="76"/>
      <c r="H16" s="76"/>
      <c r="I16" s="76"/>
      <c r="J16" s="76"/>
      <c r="K16" s="76"/>
      <c r="L16" s="76"/>
      <c r="M16" s="76"/>
      <c r="N16" s="76"/>
      <c r="O16" s="76"/>
    </row>
    <row r="18" spans="2:15" ht="60" customHeight="1">
      <c r="B18" s="76" t="s">
        <v>28</v>
      </c>
      <c r="C18" s="76"/>
      <c r="D18" s="76"/>
      <c r="E18" s="76"/>
      <c r="F18" s="76"/>
      <c r="G18" s="76"/>
      <c r="H18" s="76"/>
      <c r="I18" s="76"/>
      <c r="J18" s="76"/>
      <c r="K18" s="76"/>
      <c r="L18" s="76"/>
      <c r="M18" s="76"/>
      <c r="N18" s="76"/>
      <c r="O18" s="76"/>
    </row>
    <row r="20" spans="2:15" ht="81.75" customHeight="1">
      <c r="B20" s="76" t="s">
        <v>173</v>
      </c>
      <c r="C20" s="76"/>
      <c r="D20" s="76"/>
      <c r="E20" s="76"/>
      <c r="F20" s="76"/>
      <c r="G20" s="76"/>
      <c r="H20" s="76"/>
      <c r="I20" s="76"/>
      <c r="J20" s="76"/>
      <c r="K20" s="76"/>
      <c r="L20" s="76"/>
      <c r="M20" s="76"/>
      <c r="N20" s="76"/>
      <c r="O20" s="76"/>
    </row>
    <row r="22" spans="2:15" ht="59.25" customHeight="1">
      <c r="B22" s="76" t="s">
        <v>172</v>
      </c>
      <c r="C22" s="76"/>
      <c r="D22" s="76"/>
      <c r="E22" s="76"/>
      <c r="F22" s="76"/>
      <c r="G22" s="76"/>
      <c r="H22" s="76"/>
      <c r="I22" s="76"/>
      <c r="J22" s="76"/>
      <c r="K22" s="76"/>
      <c r="L22" s="76"/>
      <c r="M22" s="76"/>
      <c r="N22" s="76"/>
      <c r="O22" s="76"/>
    </row>
    <row r="23" spans="2:15" ht="12.75" customHeight="1">
      <c r="B23" s="20"/>
      <c r="C23" s="20"/>
      <c r="D23" s="20"/>
      <c r="E23" s="20"/>
      <c r="F23" s="20"/>
      <c r="G23" s="20"/>
      <c r="H23" s="20"/>
      <c r="I23" s="20"/>
      <c r="J23" s="20"/>
      <c r="K23" s="20"/>
      <c r="L23" s="20"/>
      <c r="M23" s="20"/>
      <c r="N23" s="20"/>
      <c r="O23" s="20"/>
    </row>
    <row r="24" spans="2:15" ht="51.75" customHeight="1">
      <c r="B24" s="74" t="s">
        <v>30</v>
      </c>
      <c r="C24" s="74"/>
      <c r="D24" s="74"/>
      <c r="E24" s="74"/>
      <c r="F24" s="74"/>
      <c r="G24" s="74"/>
      <c r="H24" s="74"/>
      <c r="I24" s="74"/>
      <c r="J24" s="74"/>
      <c r="K24" s="74"/>
      <c r="L24" s="74"/>
      <c r="M24" s="74"/>
      <c r="N24" s="74"/>
      <c r="O24" s="74"/>
    </row>
    <row r="26" spans="2:15" ht="15.75">
      <c r="B26" s="18" t="s">
        <v>31</v>
      </c>
      <c r="C26" s="19"/>
      <c r="D26" s="19"/>
      <c r="E26" s="19"/>
      <c r="F26" s="19"/>
      <c r="G26" s="19"/>
    </row>
    <row r="27" spans="2:15" ht="15.75">
      <c r="B27" s="18" t="s">
        <v>29</v>
      </c>
      <c r="C27" s="19"/>
      <c r="D27" s="19"/>
      <c r="E27" s="19"/>
      <c r="F27" s="19"/>
      <c r="G27" s="19"/>
    </row>
  </sheetData>
  <sheetProtection algorithmName="SHA-512" hashValue="zeYumL1xlw/uhzwc5PKM1VH77OaDoat2CsVTPhx2jfO67PJ6/ue9ANdA0EbaGRbleq3tN+4ThDkeZgJV7W9srg==" saltValue="OMgU53iz+67RW9AnHF4rdg==" spinCount="100000" sheet="1" objects="1" scenarios="1" selectLockedCells="1" selectUnlockedCells="1"/>
  <mergeCells count="7">
    <mergeCell ref="B24:O24"/>
    <mergeCell ref="B10:O10"/>
    <mergeCell ref="B20:O20"/>
    <mergeCell ref="B22:O22"/>
    <mergeCell ref="B18:O18"/>
    <mergeCell ref="B16:O16"/>
    <mergeCell ref="B12:O14"/>
  </mergeCells>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N50"/>
  <sheetViews>
    <sheetView showGridLines="0" showRowColHeaders="0" zoomScale="70" zoomScaleNormal="70" workbookViewId="0">
      <selection activeCell="F15" sqref="F15"/>
    </sheetView>
  </sheetViews>
  <sheetFormatPr defaultRowHeight="12.75" outlineLevelRow="1"/>
  <cols>
    <col min="1" max="1" width="3.7109375" customWidth="1"/>
    <col min="2" max="2" width="15.7109375" style="1" customWidth="1"/>
    <col min="3" max="3" width="0.85546875" style="1" customWidth="1"/>
    <col min="4" max="4" width="110.7109375" style="1" customWidth="1"/>
    <col min="5" max="5" width="0.85546875" style="6" customWidth="1"/>
    <col min="6" max="6" width="27.7109375" style="1" customWidth="1"/>
    <col min="7" max="7" width="0.85546875" customWidth="1"/>
    <col min="8" max="8" width="12.7109375" style="10" customWidth="1"/>
    <col min="9" max="9" width="0.85546875" style="10" customWidth="1"/>
    <col min="10" max="10" width="95.7109375" style="10" customWidth="1"/>
    <col min="11" max="11" width="0.85546875" style="10" customWidth="1"/>
    <col min="12" max="12" width="27.7109375" style="10" customWidth="1"/>
    <col min="13" max="21" width="9.140625" customWidth="1"/>
  </cols>
  <sheetData>
    <row r="1" spans="1:14" ht="93.75" customHeight="1">
      <c r="A1" s="1"/>
      <c r="B1" s="93" t="s">
        <v>15</v>
      </c>
      <c r="C1" s="93"/>
      <c r="D1" s="93"/>
      <c r="E1" s="93"/>
      <c r="F1" s="93"/>
      <c r="G1" s="93"/>
      <c r="H1" s="93"/>
      <c r="I1" s="93"/>
      <c r="J1" s="93"/>
      <c r="K1" s="93"/>
      <c r="L1" s="93"/>
      <c r="M1" s="1"/>
      <c r="N1" s="1"/>
    </row>
    <row r="2" spans="1:14" ht="5.0999999999999996" customHeight="1">
      <c r="A2" s="1"/>
      <c r="B2" s="80"/>
      <c r="C2" s="80"/>
      <c r="D2" s="80"/>
      <c r="E2" s="80"/>
      <c r="F2" s="80"/>
      <c r="G2" s="1"/>
      <c r="M2" s="1"/>
      <c r="N2" s="1"/>
    </row>
    <row r="3" spans="1:14" ht="39.950000000000003" customHeight="1">
      <c r="A3" s="1"/>
      <c r="B3" s="21" t="s">
        <v>17</v>
      </c>
      <c r="C3" s="80"/>
      <c r="D3" s="36" t="s">
        <v>36</v>
      </c>
      <c r="E3" s="81"/>
      <c r="F3" s="63" t="s">
        <v>49</v>
      </c>
      <c r="G3" s="1"/>
      <c r="H3" s="82" t="s">
        <v>12</v>
      </c>
      <c r="I3" s="82"/>
      <c r="J3" s="82"/>
      <c r="K3" s="82"/>
      <c r="L3" s="82"/>
      <c r="M3" s="1"/>
      <c r="N3" s="1"/>
    </row>
    <row r="4" spans="1:14" ht="5.0999999999999996" customHeight="1" outlineLevel="1">
      <c r="A4" s="1"/>
      <c r="B4" s="2"/>
      <c r="C4" s="80"/>
      <c r="D4" s="35"/>
      <c r="E4" s="81"/>
      <c r="F4" s="3"/>
      <c r="G4" s="1"/>
      <c r="H4" s="24"/>
      <c r="J4" s="11"/>
      <c r="L4" s="8"/>
      <c r="M4" s="1"/>
      <c r="N4" s="1"/>
    </row>
    <row r="5" spans="1:14" ht="39.950000000000003" customHeight="1">
      <c r="A5" s="1"/>
      <c r="B5" s="21" t="s">
        <v>18</v>
      </c>
      <c r="C5" s="80"/>
      <c r="D5" s="36" t="s">
        <v>8</v>
      </c>
      <c r="E5" s="81"/>
      <c r="F5" s="63" t="s">
        <v>3</v>
      </c>
      <c r="G5" s="1"/>
      <c r="H5" s="94" t="s">
        <v>106</v>
      </c>
      <c r="I5" s="84"/>
      <c r="J5" s="84"/>
      <c r="L5" s="25">
        <f>Sheet1!C14</f>
        <v>4.6133125000000001</v>
      </c>
      <c r="M5" s="1"/>
      <c r="N5" s="1"/>
    </row>
    <row r="6" spans="1:14" ht="5.0999999999999996" customHeight="1">
      <c r="A6" s="1"/>
      <c r="B6" s="2"/>
      <c r="C6" s="80"/>
      <c r="D6" s="35"/>
      <c r="E6" s="81"/>
      <c r="F6" s="3"/>
      <c r="G6" s="1"/>
      <c r="H6" s="24"/>
      <c r="J6" s="11"/>
      <c r="L6" s="8"/>
      <c r="M6" s="1"/>
      <c r="N6" s="1"/>
    </row>
    <row r="7" spans="1:14" ht="39.950000000000003" customHeight="1">
      <c r="A7" s="1"/>
      <c r="B7" s="21" t="s">
        <v>19</v>
      </c>
      <c r="C7" s="80"/>
      <c r="D7" s="36" t="s">
        <v>48</v>
      </c>
      <c r="E7" s="81"/>
      <c r="F7" s="63" t="s">
        <v>42</v>
      </c>
      <c r="G7" s="1"/>
      <c r="H7" s="21" t="s">
        <v>107</v>
      </c>
      <c r="I7" s="12"/>
      <c r="J7" s="23" t="s">
        <v>118</v>
      </c>
      <c r="L7" s="67">
        <v>1300</v>
      </c>
      <c r="M7" s="1"/>
      <c r="N7" s="1"/>
    </row>
    <row r="8" spans="1:14" ht="5.0999999999999996" customHeight="1">
      <c r="A8" s="1"/>
      <c r="B8" s="2"/>
      <c r="C8" s="80"/>
      <c r="D8" s="35"/>
      <c r="E8" s="81"/>
      <c r="F8" s="3"/>
      <c r="G8" s="1"/>
      <c r="H8" s="24"/>
      <c r="J8" s="11"/>
      <c r="L8" s="8"/>
      <c r="M8" s="1"/>
      <c r="N8" s="1"/>
    </row>
    <row r="9" spans="1:14" ht="39.950000000000003" customHeight="1">
      <c r="A9" s="1"/>
      <c r="B9" s="21" t="s">
        <v>20</v>
      </c>
      <c r="C9" s="80"/>
      <c r="D9" s="36" t="s">
        <v>105</v>
      </c>
      <c r="E9" s="81"/>
      <c r="F9" s="63" t="s">
        <v>60</v>
      </c>
      <c r="G9" s="1"/>
      <c r="H9" s="83" t="s">
        <v>119</v>
      </c>
      <c r="I9" s="84"/>
      <c r="J9" s="84"/>
      <c r="L9" s="51">
        <f>(L7/460)*L5</f>
        <v>13.037622282608696</v>
      </c>
      <c r="M9" s="1"/>
      <c r="N9" s="1"/>
    </row>
    <row r="10" spans="1:14" ht="5.0999999999999996" customHeight="1">
      <c r="A10" s="1"/>
      <c r="B10" s="2"/>
      <c r="C10" s="80"/>
      <c r="D10" s="35"/>
      <c r="E10" s="81"/>
      <c r="F10" s="3"/>
      <c r="G10" s="1"/>
      <c r="H10" s="85"/>
      <c r="I10" s="85"/>
      <c r="J10" s="85"/>
      <c r="L10" s="8"/>
      <c r="M10" s="1"/>
      <c r="N10" s="1"/>
    </row>
    <row r="11" spans="1:14" ht="39.950000000000003" customHeight="1">
      <c r="A11" s="1"/>
      <c r="B11" s="21" t="s">
        <v>21</v>
      </c>
      <c r="C11" s="80"/>
      <c r="D11" s="72" t="s">
        <v>73</v>
      </c>
      <c r="E11" s="81"/>
      <c r="F11" s="63" t="s">
        <v>52</v>
      </c>
      <c r="G11" s="1"/>
      <c r="H11" s="94" t="s">
        <v>120</v>
      </c>
      <c r="I11" s="95"/>
      <c r="J11" s="95"/>
      <c r="L11" s="52">
        <f>(40/460)*F26</f>
        <v>4.3478260869565215</v>
      </c>
      <c r="M11" s="1"/>
      <c r="N11" s="1"/>
    </row>
    <row r="12" spans="1:14" ht="5.0999999999999996" customHeight="1">
      <c r="A12" s="1"/>
      <c r="B12" s="2"/>
      <c r="C12" s="80"/>
      <c r="D12" s="35"/>
      <c r="E12" s="81"/>
      <c r="F12" s="3"/>
      <c r="G12" s="1"/>
      <c r="H12" s="24"/>
      <c r="J12" s="11"/>
      <c r="L12" s="8"/>
      <c r="M12" s="1"/>
      <c r="N12" s="1"/>
    </row>
    <row r="13" spans="1:14" ht="39.950000000000003" customHeight="1">
      <c r="A13" s="1"/>
      <c r="B13" s="21" t="s">
        <v>22</v>
      </c>
      <c r="C13" s="80"/>
      <c r="D13" s="36" t="s">
        <v>72</v>
      </c>
      <c r="E13" s="81"/>
      <c r="F13" s="63">
        <v>3</v>
      </c>
      <c r="G13" s="1"/>
      <c r="H13" s="86" t="s">
        <v>167</v>
      </c>
      <c r="I13" s="86"/>
      <c r="J13" s="86"/>
      <c r="L13" s="53">
        <f>L9*0.7-L11</f>
        <v>4.778509510869565</v>
      </c>
      <c r="M13" s="1"/>
      <c r="N13" s="1"/>
    </row>
    <row r="14" spans="1:14" s="42" customFormat="1" ht="5.0999999999999996" customHeight="1">
      <c r="A14" s="45"/>
      <c r="B14" s="24"/>
      <c r="C14" s="80"/>
      <c r="D14" s="35"/>
      <c r="E14" s="81"/>
      <c r="F14" s="3"/>
      <c r="G14" s="45"/>
      <c r="H14" s="43"/>
      <c r="I14" s="43"/>
      <c r="J14" s="43"/>
      <c r="K14" s="10"/>
      <c r="L14" s="44"/>
      <c r="M14" s="45"/>
      <c r="N14" s="45"/>
    </row>
    <row r="15" spans="1:14" ht="39.950000000000003" customHeight="1">
      <c r="A15" s="1"/>
      <c r="B15" s="21" t="s">
        <v>23</v>
      </c>
      <c r="C15" s="80"/>
      <c r="D15" s="36" t="s">
        <v>35</v>
      </c>
      <c r="E15" s="81"/>
      <c r="F15" s="63" t="s">
        <v>189</v>
      </c>
      <c r="G15" s="1"/>
      <c r="H15" s="82" t="s">
        <v>13</v>
      </c>
      <c r="I15" s="82"/>
      <c r="J15" s="82"/>
      <c r="K15" s="82"/>
      <c r="L15" s="82"/>
      <c r="M15" s="1"/>
      <c r="N15" s="1"/>
    </row>
    <row r="16" spans="1:14" ht="5.0999999999999996" customHeight="1">
      <c r="A16" s="1"/>
      <c r="B16" s="2"/>
      <c r="C16" s="80"/>
      <c r="D16" s="35"/>
      <c r="E16" s="81"/>
      <c r="F16" s="3"/>
      <c r="G16" s="1"/>
      <c r="H16" s="24"/>
      <c r="I16" s="24"/>
      <c r="J16" s="15"/>
      <c r="L16" s="8"/>
      <c r="M16" s="1"/>
      <c r="N16" s="1"/>
    </row>
    <row r="17" spans="1:14" ht="39.950000000000003" customHeight="1">
      <c r="A17" s="1"/>
      <c r="B17" s="21" t="s">
        <v>24</v>
      </c>
      <c r="C17" s="80"/>
      <c r="D17" s="36" t="s">
        <v>34</v>
      </c>
      <c r="E17" s="81"/>
      <c r="F17" s="63" t="s">
        <v>77</v>
      </c>
      <c r="G17" s="1"/>
      <c r="H17" s="21" t="s">
        <v>123</v>
      </c>
      <c r="I17" s="46"/>
      <c r="J17" s="47" t="s">
        <v>124</v>
      </c>
      <c r="K17" s="46"/>
      <c r="L17" s="69">
        <v>350</v>
      </c>
      <c r="M17" s="1"/>
      <c r="N17" s="1"/>
    </row>
    <row r="18" spans="1:14" s="42" customFormat="1" ht="5.0999999999999996" customHeight="1">
      <c r="A18" s="45"/>
      <c r="B18" s="6"/>
      <c r="C18" s="80"/>
      <c r="D18" s="35"/>
      <c r="E18" s="81"/>
      <c r="F18" s="3"/>
      <c r="G18" s="45"/>
      <c r="H18" s="50"/>
      <c r="I18" s="50"/>
      <c r="J18" s="50"/>
      <c r="K18" s="10"/>
      <c r="L18" s="44"/>
      <c r="M18" s="45"/>
      <c r="N18" s="45"/>
    </row>
    <row r="19" spans="1:14" ht="39.950000000000003" customHeight="1">
      <c r="A19" s="1"/>
      <c r="B19" s="21" t="s">
        <v>25</v>
      </c>
      <c r="C19" s="80"/>
      <c r="D19" s="36" t="s">
        <v>81</v>
      </c>
      <c r="E19" s="81"/>
      <c r="F19" s="63" t="s">
        <v>101</v>
      </c>
      <c r="G19" s="1"/>
      <c r="H19" s="21" t="s">
        <v>122</v>
      </c>
      <c r="J19" s="73" t="str">
        <f>VLOOKUP('Green Urea NV'!F19,Sheet1!D75:I81,2,FALSE)</f>
        <v>Crop Nitrogen Responsiveness
i.e. expected grain protein without N application</v>
      </c>
      <c r="L19" s="66" t="s">
        <v>127</v>
      </c>
      <c r="M19" s="1"/>
      <c r="N19" s="1"/>
    </row>
    <row r="20" spans="1:14" s="42" customFormat="1" ht="5.0999999999999996" customHeight="1">
      <c r="A20" s="45"/>
      <c r="B20" s="6"/>
      <c r="C20" s="80"/>
      <c r="D20" s="35"/>
      <c r="E20" s="81"/>
      <c r="F20" s="3"/>
      <c r="G20" s="45"/>
      <c r="H20" s="8"/>
      <c r="I20" s="10"/>
      <c r="J20" s="58"/>
      <c r="K20" s="10"/>
      <c r="L20" s="43"/>
      <c r="M20" s="45"/>
      <c r="N20" s="45"/>
    </row>
    <row r="21" spans="1:14" ht="39.950000000000003" customHeight="1">
      <c r="A21" s="1"/>
      <c r="B21" s="21" t="s">
        <v>26</v>
      </c>
      <c r="C21" s="80"/>
      <c r="D21" s="72" t="s">
        <v>86</v>
      </c>
      <c r="E21" s="81"/>
      <c r="F21" s="64" t="s">
        <v>89</v>
      </c>
      <c r="G21" s="1"/>
      <c r="H21" s="84" t="s">
        <v>165</v>
      </c>
      <c r="I21" s="84"/>
      <c r="J21" s="84"/>
      <c r="L21" s="59">
        <f>(L5*0.7)*Sheet1!C25*(L17/Sheet1!C29)</f>
        <v>11.302615625</v>
      </c>
      <c r="M21" s="1"/>
      <c r="N21" s="1"/>
    </row>
    <row r="22" spans="1:14" ht="5.0999999999999996" customHeight="1">
      <c r="A22" s="1"/>
      <c r="B22" s="4"/>
      <c r="C22" s="80"/>
      <c r="D22" s="35"/>
      <c r="E22" s="81"/>
      <c r="F22" s="3"/>
      <c r="G22" s="1"/>
      <c r="M22" s="1"/>
      <c r="N22" s="1"/>
    </row>
    <row r="23" spans="1:14" ht="15" hidden="1" customHeight="1">
      <c r="A23" s="1"/>
      <c r="B23" s="4"/>
      <c r="C23" s="80"/>
      <c r="D23" s="37" t="s">
        <v>11</v>
      </c>
      <c r="E23" s="81"/>
      <c r="F23" s="5"/>
      <c r="G23" s="1"/>
      <c r="H23" s="21" t="s">
        <v>9</v>
      </c>
      <c r="I23" s="12"/>
      <c r="J23" s="36" t="s">
        <v>10</v>
      </c>
      <c r="L23" s="57">
        <v>950</v>
      </c>
      <c r="M23" s="1"/>
      <c r="N23" s="1"/>
    </row>
    <row r="24" spans="1:14" ht="39.950000000000003" customHeight="1">
      <c r="A24" s="1"/>
      <c r="B24" s="21" t="s">
        <v>27</v>
      </c>
      <c r="C24" s="80"/>
      <c r="D24" s="36" t="s">
        <v>168</v>
      </c>
      <c r="E24" s="81"/>
      <c r="F24" s="65">
        <v>5</v>
      </c>
      <c r="G24" s="1"/>
      <c r="H24" s="86" t="s">
        <v>170</v>
      </c>
      <c r="I24" s="86"/>
      <c r="J24" s="86"/>
      <c r="L24" s="56">
        <f>L21+L13</f>
        <v>16.081125135869563</v>
      </c>
      <c r="M24" s="1"/>
      <c r="N24" s="1"/>
    </row>
    <row r="25" spans="1:14" s="42" customFormat="1" ht="5.0999999999999996" customHeight="1">
      <c r="A25" s="45"/>
      <c r="B25" s="45"/>
      <c r="C25" s="80"/>
      <c r="D25" s="48"/>
      <c r="E25" s="81"/>
      <c r="F25" s="5"/>
      <c r="G25" s="45"/>
      <c r="H25" s="60"/>
      <c r="I25" s="60"/>
      <c r="J25" s="60"/>
      <c r="K25" s="10"/>
      <c r="L25" s="54"/>
      <c r="M25" s="45"/>
      <c r="N25" s="45"/>
    </row>
    <row r="26" spans="1:14" ht="39.950000000000003" customHeight="1">
      <c r="A26" s="1"/>
      <c r="B26" s="21" t="s">
        <v>80</v>
      </c>
      <c r="C26" s="22"/>
      <c r="D26" s="23" t="s">
        <v>177</v>
      </c>
      <c r="E26" s="22"/>
      <c r="F26" s="63">
        <v>50</v>
      </c>
      <c r="G26" s="1"/>
      <c r="H26" s="87" t="s">
        <v>169</v>
      </c>
      <c r="I26" s="87"/>
      <c r="J26" s="87"/>
      <c r="L26" s="55">
        <f>L24/L11</f>
        <v>3.6986587812499998</v>
      </c>
      <c r="M26" s="1"/>
      <c r="N26" s="1"/>
    </row>
    <row r="27" spans="1:14" ht="6" customHeight="1">
      <c r="A27" s="1"/>
      <c r="B27" s="61"/>
      <c r="C27" s="61"/>
      <c r="D27" s="61"/>
      <c r="E27" s="61"/>
      <c r="F27" s="61"/>
      <c r="G27" s="22"/>
      <c r="J27" s="16"/>
      <c r="M27" s="1"/>
      <c r="N27" s="1"/>
    </row>
    <row r="28" spans="1:14" ht="33.75" customHeight="1">
      <c r="A28" s="1"/>
      <c r="B28" s="88" t="s">
        <v>14</v>
      </c>
      <c r="C28" s="88"/>
      <c r="D28" s="88"/>
      <c r="E28" s="88"/>
      <c r="F28" s="88"/>
      <c r="G28" s="88"/>
      <c r="H28" s="88"/>
      <c r="I28" s="88"/>
      <c r="J28" s="88"/>
      <c r="K28" s="88"/>
      <c r="L28" s="88"/>
      <c r="M28" s="1"/>
      <c r="N28" s="1"/>
    </row>
    <row r="29" spans="1:14" ht="32.25" customHeight="1">
      <c r="A29" s="1"/>
      <c r="B29" s="89" t="s">
        <v>33</v>
      </c>
      <c r="C29" s="89"/>
      <c r="D29" s="89"/>
      <c r="E29" s="68"/>
      <c r="F29" s="92" t="s">
        <v>186</v>
      </c>
      <c r="G29" s="92"/>
      <c r="H29" s="92"/>
      <c r="I29" s="70"/>
      <c r="J29" s="90" t="s">
        <v>187</v>
      </c>
      <c r="K29" s="90"/>
      <c r="L29" s="90"/>
      <c r="M29" s="4"/>
      <c r="N29" s="1"/>
    </row>
    <row r="30" spans="1:14" ht="34.5" customHeight="1">
      <c r="A30" s="1"/>
      <c r="B30" s="62"/>
      <c r="C30" s="62"/>
      <c r="D30" s="62"/>
      <c r="E30" s="62"/>
      <c r="F30" s="92"/>
      <c r="G30" s="92"/>
      <c r="H30" s="92"/>
      <c r="I30" s="71"/>
      <c r="J30" s="91" t="s">
        <v>188</v>
      </c>
      <c r="K30" s="91"/>
      <c r="L30" s="91"/>
      <c r="M30" s="4"/>
      <c r="N30" s="1"/>
    </row>
    <row r="31" spans="1:14" ht="29.25" customHeight="1">
      <c r="B31" s="14"/>
      <c r="C31" s="14"/>
      <c r="D31" s="14"/>
      <c r="E31" s="14"/>
      <c r="F31" s="14"/>
      <c r="G31" s="14"/>
      <c r="H31" s="17"/>
      <c r="I31" s="17"/>
      <c r="J31" s="17"/>
      <c r="K31" s="17"/>
      <c r="L31" s="17"/>
    </row>
    <row r="32" spans="1:14" ht="12.75" customHeight="1">
      <c r="C32" s="4"/>
      <c r="D32" s="4"/>
      <c r="H32" s="78"/>
      <c r="I32" s="78"/>
      <c r="J32" s="78"/>
      <c r="K32" s="17"/>
      <c r="L32" s="79"/>
    </row>
    <row r="33" spans="3:13" ht="12.75" customHeight="1">
      <c r="C33" s="4"/>
      <c r="D33" s="4" t="s">
        <v>7</v>
      </c>
      <c r="H33" s="78"/>
      <c r="I33" s="78"/>
      <c r="J33" s="78"/>
      <c r="K33" s="17"/>
      <c r="L33" s="79"/>
    </row>
    <row r="34" spans="3:13">
      <c r="C34" s="4"/>
      <c r="D34" s="77"/>
    </row>
    <row r="35" spans="3:13" ht="12.75" customHeight="1">
      <c r="C35" s="4"/>
      <c r="D35" s="77"/>
    </row>
    <row r="36" spans="3:13" ht="12.75" customHeight="1"/>
    <row r="37" spans="3:13" ht="27.75" customHeight="1">
      <c r="D37" s="13" t="s">
        <v>7</v>
      </c>
    </row>
    <row r="38" spans="3:13" ht="6" customHeight="1">
      <c r="H38" s="8"/>
      <c r="J38" s="11"/>
      <c r="L38" s="8"/>
    </row>
    <row r="39" spans="3:13" ht="41.25" customHeight="1">
      <c r="H39" s="8"/>
      <c r="J39" s="11"/>
      <c r="L39" s="8"/>
      <c r="M39" s="7"/>
    </row>
    <row r="40" spans="3:13" ht="12.75" customHeight="1">
      <c r="M40" s="7"/>
    </row>
    <row r="41" spans="3:13" ht="6" customHeight="1">
      <c r="H41" s="8"/>
      <c r="J41" s="11"/>
      <c r="L41" s="8"/>
    </row>
    <row r="42" spans="3:13" ht="27" customHeight="1">
      <c r="H42" s="8"/>
      <c r="J42" s="11"/>
      <c r="L42" s="8"/>
    </row>
    <row r="43" spans="3:13" ht="6" customHeight="1"/>
    <row r="44" spans="3:13" ht="51" customHeight="1">
      <c r="H44" s="8"/>
      <c r="I44" s="8"/>
      <c r="J44" s="8"/>
      <c r="L44" s="9"/>
    </row>
    <row r="46" spans="3:13" ht="15.75">
      <c r="H46" s="8"/>
      <c r="I46" s="8"/>
      <c r="J46" s="8"/>
      <c r="L46" s="9"/>
    </row>
    <row r="48" spans="3:13">
      <c r="D48" s="1" t="s">
        <v>7</v>
      </c>
    </row>
    <row r="50" spans="4:4">
      <c r="D50" s="1" t="s">
        <v>7</v>
      </c>
    </row>
  </sheetData>
  <sheetProtection algorithmName="SHA-512" hashValue="I4gCyCqPyVrCXMlMtkJc80Cgwb3EbAkTG0TYLDtUwvpiq3d7W6XxPATzChvT0y02X5DZJOm8K83vp9MXqID9AA==" saltValue="q73N2jMWGewTa9vWfZdhLQ==" spinCount="100000" sheet="1" objects="1" selectLockedCells="1"/>
  <dataConsolidate/>
  <mergeCells count="22">
    <mergeCell ref="J29:L29"/>
    <mergeCell ref="J30:L30"/>
    <mergeCell ref="F29:H30"/>
    <mergeCell ref="B1:L1"/>
    <mergeCell ref="H5:J5"/>
    <mergeCell ref="H11:J11"/>
    <mergeCell ref="D34:D35"/>
    <mergeCell ref="H32:J33"/>
    <mergeCell ref="L32:L33"/>
    <mergeCell ref="B2:F2"/>
    <mergeCell ref="C3:C25"/>
    <mergeCell ref="E3:E25"/>
    <mergeCell ref="H3:L3"/>
    <mergeCell ref="H9:J9"/>
    <mergeCell ref="H10:J10"/>
    <mergeCell ref="H13:J13"/>
    <mergeCell ref="H15:L15"/>
    <mergeCell ref="H24:J24"/>
    <mergeCell ref="H21:J21"/>
    <mergeCell ref="H26:J26"/>
    <mergeCell ref="B28:L28"/>
    <mergeCell ref="B29:D29"/>
  </mergeCells>
  <phoneticPr fontId="0" type="noConversion"/>
  <dataValidations xWindow="532" yWindow="278" count="3">
    <dataValidation type="list" errorStyle="information" allowBlank="1" showInputMessage="1" showErrorMessage="1" sqref="F11" xr:uid="{89200A96-5C5E-46FB-B91A-162B40A5DC1C}">
      <formula1>INDIRECT(F3)</formula1>
    </dataValidation>
    <dataValidation type="list" showInputMessage="1" showErrorMessage="1" promptTitle="Trash levels" sqref="F21" xr:uid="{2C7880DE-6123-460B-86E4-A71B15116772}">
      <formula1>INDIRECT(F19)</formula1>
    </dataValidation>
    <dataValidation type="list" allowBlank="1" showInputMessage="1" showErrorMessage="1" sqref="L38:L39 L41:L42 L23" xr:uid="{2270CCB4-854B-45B9-BDF9-E681ED9132D5}">
      <formula1>#REF!</formula1>
    </dataValidation>
  </dataValidations>
  <pageMargins left="0.74803149606299213" right="0.74803149606299213" top="0.98425196850393704" bottom="0.98425196850393704" header="0.51181102362204722" footer="0.51181102362204722"/>
  <pageSetup paperSize="9" scale="45" orientation="landscape" horizontalDpi="4294967294" verticalDpi="300"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5" stopIfTrue="1" id="{80415566-B207-4BA0-AC50-2B155D71A401}">
            <xm:f>Sheet1!$C$7</xm:f>
            <x14:dxf>
              <fill>
                <patternFill>
                  <bgColor rgb="FFFFFF00"/>
                </patternFill>
              </fill>
            </x14:dxf>
          </x14:cfRule>
          <xm:sqref>D11</xm:sqref>
        </x14:conditionalFormatting>
        <x14:conditionalFormatting xmlns:xm="http://schemas.microsoft.com/office/excel/2006/main">
          <x14:cfRule type="expression" priority="2" id="{6BA63699-E80A-4D8E-B81D-F2DF4AB6F1E0}">
            <xm:f>Sheet1!$B$38</xm:f>
            <x14:dxf>
              <fill>
                <patternFill>
                  <bgColor rgb="FFFFFF00"/>
                </patternFill>
              </fill>
            </x14:dxf>
          </x14:cfRule>
          <xm:sqref>D21</xm:sqref>
        </x14:conditionalFormatting>
        <x14:conditionalFormatting xmlns:xm="http://schemas.microsoft.com/office/excel/2006/main">
          <x14:cfRule type="expression" priority="1" id="{17EF30C3-2935-454E-9BE1-9F96DC2AE2ED}">
            <xm:f>Sheet1!$B$44</xm:f>
            <x14:dxf>
              <fill>
                <patternFill>
                  <bgColor rgb="FFFFFF00"/>
                </patternFill>
              </fill>
            </x14:dxf>
          </x14:cfRule>
          <xm:sqref>J19</xm:sqref>
        </x14:conditionalFormatting>
      </x14:conditionalFormattings>
    </ext>
    <ext xmlns:x14="http://schemas.microsoft.com/office/spreadsheetml/2009/9/main" uri="{CCE6A557-97BC-4b89-ADB6-D9C93CAAB3DF}">
      <x14:dataValidations xmlns:xm="http://schemas.microsoft.com/office/excel/2006/main" xWindow="532" yWindow="278" count="13">
        <x14:dataValidation type="list" allowBlank="1" showInputMessage="1" showErrorMessage="1" xr:uid="{F326ECBE-DE30-466E-AECE-B24B2E415FFA}">
          <x14:formula1>
            <xm:f>Sheet1!$E$25:$E$27</xm:f>
          </x14:formula1>
          <xm:sqref>F15</xm:sqref>
        </x14:dataValidation>
        <x14:dataValidation type="list" allowBlank="1" showInputMessage="1" showErrorMessage="1" xr:uid="{08DDC3FD-9EF8-4CEA-AB94-4CFDB310C49E}">
          <x14:formula1>
            <xm:f>Sheet1!$H$25:$H$28</xm:f>
          </x14:formula1>
          <xm:sqref>F17</xm:sqref>
        </x14:dataValidation>
        <x14:dataValidation type="list" allowBlank="1" showInputMessage="1" showErrorMessage="1" xr:uid="{2B6370F7-29D8-4621-9540-B5FA01B98A3D}">
          <x14:formula1>
            <xm:f>Sheet1!$E$32:$E$72</xm:f>
          </x14:formula1>
          <xm:sqref>L7</xm:sqref>
        </x14:dataValidation>
        <x14:dataValidation type="list" allowBlank="1" showInputMessage="1" showErrorMessage="1" xr:uid="{55698752-A716-4D12-9474-3BF30E454BD8}">
          <x14:formula1>
            <xm:f>Sheet1!$K$1:$M$1</xm:f>
          </x14:formula1>
          <xm:sqref>F3</xm:sqref>
        </x14:dataValidation>
        <x14:dataValidation type="list" allowBlank="1" showInputMessage="1" showErrorMessage="1" prompt="Urea application will produce sufficient alkalinity under the granule in all soil types." xr:uid="{151648BF-1394-4528-B264-B8A2E7010E66}">
          <x14:formula1>
            <xm:f>Sheet1!$E$2:$E$7</xm:f>
          </x14:formula1>
          <xm:sqref>F5</xm:sqref>
        </x14:dataValidation>
        <x14:dataValidation type="list" allowBlank="1" showInputMessage="1" showErrorMessage="1" xr:uid="{65B0EBB8-EC17-4B37-83DA-EEF8E70DD608}">
          <x14:formula1>
            <xm:f>Sheet1!$H$2:$H$7</xm:f>
          </x14:formula1>
          <xm:sqref>F7</xm:sqref>
        </x14:dataValidation>
        <x14:dataValidation type="list" allowBlank="1" showInputMessage="1" showErrorMessage="1" prompt="* Very wet - MC within 48 hrs of useful rainfall or irrigation._x000a_* Wetter than average - MC associated with top 50% of Available Water._x000a_* Dry than average - MC associated with bottom 50% of Available Water._x000a_* Dry - MC below Wilting point. " xr:uid="{8EA6CD2C-1CCB-4F14-A2E9-E7B1D35D1010}">
          <x14:formula1>
            <xm:f>Sheet1!$O$2:$O$5</xm:f>
          </x14:formula1>
          <xm:sqref>F9</xm:sqref>
        </x14:dataValidation>
        <x14:dataValidation type="list" allowBlank="1" showInputMessage="1" showErrorMessage="1" xr:uid="{0CB81BFA-9F00-4345-81BB-393895D64538}">
          <x14:formula1>
            <xm:f>Sheet1!$G$11:$T$11</xm:f>
          </x14:formula1>
          <xm:sqref>F13</xm:sqref>
        </x14:dataValidation>
        <x14:dataValidation type="list" allowBlank="1" showInputMessage="1" showErrorMessage="1" prompt="Urea that is prevented from reaching the soil surface by trash/residues will be lost to the atmosphere." xr:uid="{76C2E3F3-4D1A-435C-A761-7953F9691BD2}">
          <x14:formula1>
            <xm:f>Sheet1!$AE$2:$AE$10</xm:f>
          </x14:formula1>
          <xm:sqref>F24</xm:sqref>
        </x14:dataValidation>
        <x14:dataValidation type="list" allowBlank="1" showInputMessage="1" showErrorMessage="1" xr:uid="{3DFD694A-EE7C-4BC0-8299-F2B7CCB288FA}">
          <x14:formula1>
            <xm:f>Sheet1!$AF$2:$AF$9</xm:f>
          </x14:formula1>
          <xm:sqref>F26</xm:sqref>
        </x14:dataValidation>
        <x14:dataValidation type="list" allowBlank="1" showInputMessage="1" showErrorMessage="1" promptTitle="Green area index (GAI)" xr:uid="{8FB8D4E3-1BB1-4E40-8435-CC4AF038A69C}">
          <x14:formula1>
            <xm:f>Sheet1!$W$6:$AC$6</xm:f>
          </x14:formula1>
          <xm:sqref>F19</xm:sqref>
        </x14:dataValidation>
        <x14:dataValidation type="list" allowBlank="1" showInputMessage="1" showErrorMessage="1" xr:uid="{47A201CC-EB7A-4C11-859A-940055DBD165}">
          <x14:formula1>
            <xm:f>Sheet1!$G$32:$G$49</xm:f>
          </x14:formula1>
          <xm:sqref>L17</xm:sqref>
        </x14:dataValidation>
        <x14:dataValidation type="list" allowBlank="1" showInputMessage="1" showErrorMessage="1" xr:uid="{46F6BE1F-5368-4DB9-BD24-B16609889D4A}">
          <x14:formula1>
            <xm:f>INDIRECT(Sheet1!$C$23)</xm:f>
          </x14:formula1>
          <xm:sqref>L19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910A6-AD56-468C-A6FB-2BB554BEE22E}">
  <sheetPr codeName="Sheet3"/>
  <dimension ref="A1:AG81"/>
  <sheetViews>
    <sheetView topLeftCell="B1" workbookViewId="0">
      <selection activeCell="L23" sqref="L23"/>
    </sheetView>
  </sheetViews>
  <sheetFormatPr defaultRowHeight="12.75"/>
  <cols>
    <col min="1" max="1" width="15.140625" customWidth="1"/>
    <col min="2" max="2" width="22" customWidth="1"/>
    <col min="4" max="4" width="14.85546875" customWidth="1"/>
    <col min="8" max="8" width="10.85546875" customWidth="1"/>
    <col min="12" max="12" width="9.7109375" customWidth="1"/>
    <col min="15" max="15" width="18.28515625" customWidth="1"/>
    <col min="17" max="17" width="13.140625" customWidth="1"/>
    <col min="23" max="23" width="18.7109375" customWidth="1"/>
    <col min="24" max="24" width="22" customWidth="1"/>
    <col min="25" max="25" width="20.5703125" customWidth="1"/>
    <col min="26" max="26" width="12.42578125" customWidth="1"/>
    <col min="27" max="27" width="10.85546875" customWidth="1"/>
    <col min="28" max="28" width="13.140625" customWidth="1"/>
    <col min="30" max="30" width="12.42578125" customWidth="1"/>
  </cols>
  <sheetData>
    <row r="1" spans="1:32" ht="15.75">
      <c r="A1" s="27"/>
      <c r="E1" s="31" t="s">
        <v>39</v>
      </c>
      <c r="F1" s="26" t="s">
        <v>46</v>
      </c>
      <c r="G1" s="26"/>
      <c r="H1" s="27" t="s">
        <v>40</v>
      </c>
      <c r="I1" s="26" t="s">
        <v>47</v>
      </c>
      <c r="K1" s="33" t="s">
        <v>37</v>
      </c>
      <c r="L1" s="33" t="s">
        <v>49</v>
      </c>
      <c r="M1" s="33" t="s">
        <v>38</v>
      </c>
      <c r="O1" s="27" t="s">
        <v>56</v>
      </c>
      <c r="P1" s="33" t="s">
        <v>47</v>
      </c>
      <c r="Q1" s="33" t="s">
        <v>57</v>
      </c>
      <c r="W1" s="27" t="s">
        <v>102</v>
      </c>
      <c r="X1" s="27" t="s">
        <v>83</v>
      </c>
      <c r="Y1" s="27" t="s">
        <v>84</v>
      </c>
      <c r="Z1" s="27" t="s">
        <v>85</v>
      </c>
      <c r="AA1" s="27" t="s">
        <v>95</v>
      </c>
      <c r="AB1" s="27" t="s">
        <v>97</v>
      </c>
      <c r="AC1" s="27" t="s">
        <v>101</v>
      </c>
      <c r="AE1" s="26" t="s">
        <v>88</v>
      </c>
      <c r="AF1" s="26" t="s">
        <v>87</v>
      </c>
    </row>
    <row r="2" spans="1:32" ht="15.75">
      <c r="A2" s="28"/>
      <c r="C2" s="26" t="s">
        <v>47</v>
      </c>
      <c r="E2" s="29" t="s">
        <v>0</v>
      </c>
      <c r="F2">
        <v>1</v>
      </c>
      <c r="H2" t="s">
        <v>41</v>
      </c>
      <c r="I2">
        <v>0.6</v>
      </c>
      <c r="K2" s="34" t="s">
        <v>69</v>
      </c>
      <c r="L2" s="34" t="s">
        <v>70</v>
      </c>
      <c r="M2" s="34" t="s">
        <v>71</v>
      </c>
      <c r="O2" s="26" t="s">
        <v>59</v>
      </c>
      <c r="P2">
        <v>0.8</v>
      </c>
      <c r="Q2" s="26" t="s">
        <v>58</v>
      </c>
      <c r="W2" s="27" t="s">
        <v>144</v>
      </c>
      <c r="X2" s="27" t="s">
        <v>145</v>
      </c>
      <c r="Y2" s="27" t="s">
        <v>152</v>
      </c>
      <c r="Z2" s="27" t="s">
        <v>146</v>
      </c>
      <c r="AA2" s="27" t="s">
        <v>147</v>
      </c>
      <c r="AB2" s="27" t="s">
        <v>148</v>
      </c>
      <c r="AC2" s="27" t="s">
        <v>149</v>
      </c>
      <c r="AE2">
        <v>0</v>
      </c>
      <c r="AF2">
        <v>25</v>
      </c>
    </row>
    <row r="3" spans="1:32" ht="26.25">
      <c r="A3" s="28" t="s">
        <v>116</v>
      </c>
      <c r="C3" s="26">
        <v>0.65</v>
      </c>
      <c r="E3" s="30" t="s">
        <v>2</v>
      </c>
      <c r="F3">
        <v>1</v>
      </c>
      <c r="H3" t="s">
        <v>42</v>
      </c>
      <c r="I3">
        <v>0.5</v>
      </c>
      <c r="K3" s="34" t="s">
        <v>50</v>
      </c>
      <c r="L3" s="34" t="s">
        <v>54</v>
      </c>
      <c r="M3" s="34" t="s">
        <v>55</v>
      </c>
      <c r="O3" s="26" t="s">
        <v>60</v>
      </c>
      <c r="P3">
        <v>1</v>
      </c>
      <c r="Q3" s="26" t="s">
        <v>63</v>
      </c>
      <c r="W3" s="38" t="s">
        <v>129</v>
      </c>
      <c r="X3" s="38" t="s">
        <v>132</v>
      </c>
      <c r="Y3" s="38" t="s">
        <v>174</v>
      </c>
      <c r="Z3" s="38" t="s">
        <v>150</v>
      </c>
      <c r="AA3" s="38" t="s">
        <v>135</v>
      </c>
      <c r="AB3" s="38" t="s">
        <v>138</v>
      </c>
      <c r="AC3" s="38" t="s">
        <v>126</v>
      </c>
      <c r="AE3">
        <v>1</v>
      </c>
      <c r="AF3">
        <v>50</v>
      </c>
    </row>
    <row r="4" spans="1:32" ht="26.25">
      <c r="A4" s="28" t="s">
        <v>68</v>
      </c>
      <c r="B4" t="str">
        <f>'Green Urea NV'!F3</f>
        <v>Loam</v>
      </c>
      <c r="E4" s="29" t="s">
        <v>3</v>
      </c>
      <c r="F4">
        <v>1</v>
      </c>
      <c r="H4" t="s">
        <v>43</v>
      </c>
      <c r="I4">
        <v>0.35</v>
      </c>
      <c r="K4" s="34" t="s">
        <v>51</v>
      </c>
      <c r="L4" s="34" t="s">
        <v>52</v>
      </c>
      <c r="M4" s="34" t="s">
        <v>53</v>
      </c>
      <c r="O4" s="26" t="s">
        <v>61</v>
      </c>
      <c r="P4">
        <v>0.75</v>
      </c>
      <c r="Q4" s="26" t="s">
        <v>64</v>
      </c>
      <c r="W4" s="38" t="s">
        <v>130</v>
      </c>
      <c r="X4" s="38" t="s">
        <v>133</v>
      </c>
      <c r="Y4" s="38" t="s">
        <v>175</v>
      </c>
      <c r="AA4" s="38" t="s">
        <v>137</v>
      </c>
      <c r="AB4" s="38" t="s">
        <v>139</v>
      </c>
      <c r="AC4" s="38" t="s">
        <v>127</v>
      </c>
      <c r="AE4">
        <v>2</v>
      </c>
      <c r="AF4">
        <v>75</v>
      </c>
    </row>
    <row r="5" spans="1:32" ht="26.25">
      <c r="A5" s="28" t="s">
        <v>40</v>
      </c>
      <c r="B5" t="str">
        <f>'Green Urea NV'!F7</f>
        <v>5-10</v>
      </c>
      <c r="C5">
        <f>VLOOKUP(B5,H1:I7,2,FALSE)</f>
        <v>0.5</v>
      </c>
      <c r="E5" s="29" t="s">
        <v>4</v>
      </c>
      <c r="F5">
        <v>1</v>
      </c>
      <c r="H5" t="s">
        <v>44</v>
      </c>
      <c r="I5">
        <v>0.3</v>
      </c>
      <c r="K5" s="32"/>
      <c r="L5" s="32"/>
      <c r="M5" s="32"/>
      <c r="O5" s="26" t="s">
        <v>62</v>
      </c>
      <c r="P5">
        <v>0.5</v>
      </c>
      <c r="Q5" s="26" t="s">
        <v>65</v>
      </c>
      <c r="W5" s="38" t="s">
        <v>131</v>
      </c>
      <c r="X5" s="38" t="s">
        <v>134</v>
      </c>
      <c r="Y5" s="38" t="s">
        <v>176</v>
      </c>
      <c r="AA5" s="38" t="s">
        <v>136</v>
      </c>
      <c r="AB5" s="38" t="s">
        <v>140</v>
      </c>
      <c r="AC5" s="38" t="s">
        <v>128</v>
      </c>
      <c r="AE5">
        <v>3</v>
      </c>
      <c r="AF5">
        <v>100</v>
      </c>
    </row>
    <row r="6" spans="1:32">
      <c r="A6" s="26" t="s">
        <v>108</v>
      </c>
      <c r="B6" t="str">
        <f>'Green Urea NV'!F9</f>
        <v>Wetter than average</v>
      </c>
      <c r="C6">
        <f>VLOOKUP(B6,O1:P5,2,FALSE)</f>
        <v>1</v>
      </c>
      <c r="E6" s="29" t="s">
        <v>5</v>
      </c>
      <c r="F6">
        <v>1</v>
      </c>
      <c r="H6" t="s">
        <v>45</v>
      </c>
      <c r="I6">
        <v>0.28000000000000003</v>
      </c>
      <c r="K6" s="32"/>
      <c r="L6" s="32"/>
      <c r="M6" s="32"/>
      <c r="W6" s="27" t="s">
        <v>102</v>
      </c>
      <c r="X6" s="27" t="s">
        <v>83</v>
      </c>
      <c r="Y6" s="27" t="s">
        <v>84</v>
      </c>
      <c r="Z6" s="27" t="s">
        <v>85</v>
      </c>
      <c r="AA6" s="27" t="s">
        <v>95</v>
      </c>
      <c r="AB6" s="27" t="s">
        <v>97</v>
      </c>
      <c r="AC6" s="27" t="s">
        <v>101</v>
      </c>
      <c r="AD6" s="26"/>
      <c r="AE6">
        <v>4</v>
      </c>
      <c r="AF6">
        <v>125</v>
      </c>
    </row>
    <row r="7" spans="1:32">
      <c r="A7" s="26" t="s">
        <v>109</v>
      </c>
      <c r="B7" t="str">
        <f>'Green Urea NV'!F11</f>
        <v>&gt;16 mm</v>
      </c>
      <c r="C7" s="39" cm="1">
        <f t="array" ref="C7">INDEX(E12:T20,MATCH(B4&amp;B7,E12:E20&amp;F12:F20,0),MATCH(B8,E11:T11,0))</f>
        <v>0.17</v>
      </c>
      <c r="E7" s="29" t="s">
        <v>1</v>
      </c>
      <c r="F7">
        <v>1</v>
      </c>
      <c r="H7" t="s">
        <v>6</v>
      </c>
      <c r="I7">
        <v>0.28000000000000003</v>
      </c>
      <c r="W7" s="26" t="s">
        <v>151</v>
      </c>
      <c r="X7" s="26" t="s">
        <v>151</v>
      </c>
      <c r="Y7" s="26" t="s">
        <v>151</v>
      </c>
      <c r="Z7" s="26" t="s">
        <v>85</v>
      </c>
      <c r="AA7" s="26" t="s">
        <v>151</v>
      </c>
      <c r="AB7" s="26" t="s">
        <v>151</v>
      </c>
      <c r="AC7" s="26" t="s">
        <v>151</v>
      </c>
      <c r="AE7">
        <v>5</v>
      </c>
      <c r="AF7">
        <v>15</v>
      </c>
    </row>
    <row r="8" spans="1:32" ht="15.75">
      <c r="A8" s="28" t="s">
        <v>110</v>
      </c>
      <c r="B8">
        <f>'Green Urea NV'!F13</f>
        <v>3</v>
      </c>
      <c r="W8" t="s">
        <v>89</v>
      </c>
      <c r="X8" s="26" t="s">
        <v>154</v>
      </c>
      <c r="Y8" s="26" t="s">
        <v>160</v>
      </c>
      <c r="AA8" s="26" t="s">
        <v>154</v>
      </c>
      <c r="AB8" s="26" t="s">
        <v>160</v>
      </c>
      <c r="AC8" s="26" t="s">
        <v>89</v>
      </c>
      <c r="AE8">
        <v>6</v>
      </c>
      <c r="AF8">
        <v>175</v>
      </c>
    </row>
    <row r="9" spans="1:32" ht="15.75">
      <c r="A9" s="28" t="s">
        <v>74</v>
      </c>
      <c r="B9" t="str">
        <f>'Green Urea NV'!F15</f>
        <v>&lt;17 oC</v>
      </c>
      <c r="C9">
        <f>VLOOKUP(B9,E24:F27,2,FALSE)</f>
        <v>0.85</v>
      </c>
      <c r="W9" t="s">
        <v>90</v>
      </c>
      <c r="X9" s="26" t="s">
        <v>155</v>
      </c>
      <c r="Y9" s="26" t="s">
        <v>161</v>
      </c>
      <c r="AA9" s="26" t="s">
        <v>156</v>
      </c>
      <c r="AB9" s="26" t="s">
        <v>183</v>
      </c>
      <c r="AC9" s="26" t="s">
        <v>90</v>
      </c>
      <c r="AE9">
        <v>8</v>
      </c>
      <c r="AF9">
        <v>200</v>
      </c>
    </row>
    <row r="10" spans="1:32" ht="15.75">
      <c r="A10" s="28" t="s">
        <v>75</v>
      </c>
      <c r="B10" t="str">
        <f>'Green Urea NV'!F17</f>
        <v>5-10 km/hr</v>
      </c>
      <c r="C10">
        <f>VLOOKUP(B10,H24:I28,2,FALSE)</f>
        <v>0.9</v>
      </c>
      <c r="G10" s="97" t="s">
        <v>66</v>
      </c>
      <c r="H10" s="98"/>
      <c r="I10" s="98"/>
      <c r="J10" s="98"/>
      <c r="K10" s="98"/>
      <c r="L10" s="98"/>
      <c r="M10" s="98"/>
      <c r="N10" s="98"/>
      <c r="O10" s="98"/>
      <c r="P10" s="98"/>
      <c r="Q10" s="98"/>
      <c r="R10" s="98"/>
      <c r="S10" s="98"/>
      <c r="T10" s="98"/>
      <c r="W10" t="s">
        <v>91</v>
      </c>
      <c r="X10" s="26" t="s">
        <v>158</v>
      </c>
      <c r="Y10" s="26" t="s">
        <v>159</v>
      </c>
      <c r="AA10" s="26" t="s">
        <v>157</v>
      </c>
      <c r="AB10" s="26" t="s">
        <v>184</v>
      </c>
      <c r="AC10" s="26" t="s">
        <v>91</v>
      </c>
      <c r="AE10">
        <v>10</v>
      </c>
    </row>
    <row r="11" spans="1:32" ht="15.75">
      <c r="A11" s="28" t="s">
        <v>82</v>
      </c>
      <c r="B11" t="str">
        <f>'Green Urea NV'!F19</f>
        <v>Wheat</v>
      </c>
      <c r="C11" s="39" cm="1">
        <f t="array" ref="C11">INDEX(W15:Y51,MATCH(B11&amp;B12,W15:W51&amp;X15:X51,0),MATCH(C12,W14:Y14,0))</f>
        <v>1</v>
      </c>
      <c r="E11" s="26" t="s">
        <v>68</v>
      </c>
      <c r="F11" s="26" t="s">
        <v>67</v>
      </c>
      <c r="G11">
        <v>1</v>
      </c>
      <c r="H11">
        <v>2</v>
      </c>
      <c r="I11">
        <v>3</v>
      </c>
      <c r="J11">
        <v>4</v>
      </c>
      <c r="K11">
        <v>5</v>
      </c>
      <c r="L11">
        <v>6</v>
      </c>
      <c r="M11">
        <v>7</v>
      </c>
      <c r="N11">
        <v>8</v>
      </c>
      <c r="O11">
        <v>9</v>
      </c>
      <c r="P11">
        <v>10</v>
      </c>
      <c r="Q11">
        <v>11</v>
      </c>
      <c r="R11">
        <v>12</v>
      </c>
      <c r="S11">
        <v>13</v>
      </c>
      <c r="T11">
        <v>14</v>
      </c>
      <c r="W11" t="s">
        <v>92</v>
      </c>
      <c r="X11" s="26" t="s">
        <v>100</v>
      </c>
      <c r="Y11" s="26" t="s">
        <v>103</v>
      </c>
      <c r="AA11" s="26" t="s">
        <v>94</v>
      </c>
      <c r="AB11" s="26" t="s">
        <v>185</v>
      </c>
      <c r="AC11" s="26" t="s">
        <v>92</v>
      </c>
    </row>
    <row r="12" spans="1:32" ht="15.75">
      <c r="A12" s="28" t="s">
        <v>111</v>
      </c>
      <c r="B12" t="str">
        <f>'Green Urea NV'!F21</f>
        <v>Z10-Z20</v>
      </c>
      <c r="C12">
        <v>2</v>
      </c>
      <c r="E12" s="26" t="s">
        <v>37</v>
      </c>
      <c r="F12" t="s">
        <v>69</v>
      </c>
      <c r="G12">
        <v>1</v>
      </c>
      <c r="H12">
        <v>1</v>
      </c>
      <c r="I12">
        <v>1</v>
      </c>
      <c r="J12">
        <v>1</v>
      </c>
      <c r="K12">
        <v>1</v>
      </c>
      <c r="L12">
        <v>1</v>
      </c>
      <c r="M12">
        <v>1</v>
      </c>
      <c r="N12">
        <v>1</v>
      </c>
      <c r="O12">
        <v>1</v>
      </c>
      <c r="P12">
        <v>1</v>
      </c>
      <c r="Q12">
        <v>1</v>
      </c>
      <c r="R12">
        <v>1</v>
      </c>
      <c r="S12">
        <v>1</v>
      </c>
      <c r="T12">
        <v>1</v>
      </c>
      <c r="W12" t="s">
        <v>93</v>
      </c>
      <c r="X12" s="38" t="s">
        <v>99</v>
      </c>
      <c r="Y12" t="s">
        <v>104</v>
      </c>
      <c r="AA12" t="s">
        <v>96</v>
      </c>
      <c r="AB12" t="s">
        <v>98</v>
      </c>
      <c r="AC12" s="26" t="s">
        <v>93</v>
      </c>
    </row>
    <row r="13" spans="1:32" ht="15.75">
      <c r="A13" s="28"/>
      <c r="B13" s="26" t="s">
        <v>115</v>
      </c>
      <c r="C13" s="40">
        <f>C3*C5*C6*C7*C9*C10*C11</f>
        <v>4.2266250000000005E-2</v>
      </c>
      <c r="E13" s="26" t="s">
        <v>37</v>
      </c>
      <c r="F13" t="s">
        <v>50</v>
      </c>
      <c r="G13">
        <v>0.3</v>
      </c>
      <c r="H13">
        <v>0.35</v>
      </c>
      <c r="I13">
        <v>0.4</v>
      </c>
      <c r="J13">
        <v>0.5</v>
      </c>
      <c r="K13">
        <v>0.6</v>
      </c>
      <c r="L13">
        <v>0.7</v>
      </c>
      <c r="M13">
        <v>0.75</v>
      </c>
      <c r="N13">
        <v>0.8</v>
      </c>
      <c r="O13">
        <v>0.85</v>
      </c>
      <c r="P13">
        <v>0.9</v>
      </c>
      <c r="Q13">
        <v>0.92</v>
      </c>
      <c r="R13">
        <v>0.95</v>
      </c>
      <c r="S13">
        <v>0.98</v>
      </c>
      <c r="T13">
        <v>1</v>
      </c>
    </row>
    <row r="14" spans="1:32" ht="15.75">
      <c r="A14" s="28"/>
      <c r="B14" s="26" t="s">
        <v>114</v>
      </c>
      <c r="C14" s="41">
        <f>B18*C13+C18</f>
        <v>4.6133125000000001</v>
      </c>
      <c r="E14" s="26" t="s">
        <v>37</v>
      </c>
      <c r="F14" t="s">
        <v>51</v>
      </c>
      <c r="G14">
        <v>0.1</v>
      </c>
      <c r="H14">
        <v>0.14000000000000001</v>
      </c>
      <c r="I14">
        <v>0.17</v>
      </c>
      <c r="J14">
        <v>0.25</v>
      </c>
      <c r="K14">
        <v>0.3</v>
      </c>
      <c r="L14">
        <v>0.5</v>
      </c>
      <c r="M14">
        <v>0.6</v>
      </c>
      <c r="N14">
        <v>0.7</v>
      </c>
      <c r="O14">
        <v>0.85</v>
      </c>
      <c r="P14">
        <v>0.9</v>
      </c>
      <c r="Q14">
        <v>0.92</v>
      </c>
      <c r="R14">
        <v>0.95</v>
      </c>
      <c r="S14">
        <v>0.98</v>
      </c>
      <c r="T14">
        <v>1</v>
      </c>
      <c r="W14" s="26" t="s">
        <v>82</v>
      </c>
      <c r="X14">
        <v>1</v>
      </c>
      <c r="Y14">
        <v>2</v>
      </c>
    </row>
    <row r="15" spans="1:32" ht="15.75">
      <c r="A15" s="28"/>
      <c r="E15" s="26" t="s">
        <v>49</v>
      </c>
      <c r="F15" t="s">
        <v>70</v>
      </c>
      <c r="G15">
        <v>1</v>
      </c>
      <c r="H15">
        <v>1</v>
      </c>
      <c r="I15">
        <v>1</v>
      </c>
      <c r="J15">
        <v>1</v>
      </c>
      <c r="K15">
        <v>1</v>
      </c>
      <c r="L15">
        <v>1</v>
      </c>
      <c r="M15">
        <v>1</v>
      </c>
      <c r="N15">
        <v>1</v>
      </c>
      <c r="O15">
        <v>1</v>
      </c>
      <c r="P15">
        <v>1</v>
      </c>
      <c r="Q15">
        <v>1</v>
      </c>
      <c r="R15">
        <v>1</v>
      </c>
      <c r="S15">
        <v>1</v>
      </c>
      <c r="T15">
        <v>1</v>
      </c>
      <c r="W15" s="26" t="s">
        <v>102</v>
      </c>
      <c r="X15" s="26" t="s">
        <v>151</v>
      </c>
      <c r="Y15">
        <v>1</v>
      </c>
    </row>
    <row r="16" spans="1:32" ht="15.75">
      <c r="A16" s="28"/>
      <c r="E16" s="26" t="s">
        <v>49</v>
      </c>
      <c r="F16" t="s">
        <v>54</v>
      </c>
      <c r="G16">
        <v>0.3</v>
      </c>
      <c r="H16">
        <v>0.35</v>
      </c>
      <c r="I16">
        <v>0.4</v>
      </c>
      <c r="J16">
        <v>0.5</v>
      </c>
      <c r="K16">
        <v>0.6</v>
      </c>
      <c r="L16">
        <v>0.7</v>
      </c>
      <c r="M16">
        <v>0.75</v>
      </c>
      <c r="N16">
        <v>0.8</v>
      </c>
      <c r="O16">
        <v>0.85</v>
      </c>
      <c r="P16">
        <v>0.9</v>
      </c>
      <c r="Q16">
        <v>0.92</v>
      </c>
      <c r="R16">
        <v>0.95</v>
      </c>
      <c r="S16">
        <v>0.98</v>
      </c>
      <c r="T16">
        <v>1</v>
      </c>
      <c r="W16" s="26" t="s">
        <v>102</v>
      </c>
      <c r="X16" t="s">
        <v>89</v>
      </c>
      <c r="Y16">
        <v>1</v>
      </c>
      <c r="AC16">
        <v>20</v>
      </c>
      <c r="AE16">
        <v>25</v>
      </c>
      <c r="AF16" s="49">
        <v>0.4</v>
      </c>
    </row>
    <row r="17" spans="1:32" ht="15.75">
      <c r="A17" s="28" t="s">
        <v>112</v>
      </c>
      <c r="B17">
        <f>'Green Urea NV'!_xlnm.Criteria</f>
        <v>5</v>
      </c>
      <c r="E17" s="26" t="s">
        <v>49</v>
      </c>
      <c r="F17" t="s">
        <v>52</v>
      </c>
      <c r="G17" s="26">
        <v>0.1</v>
      </c>
      <c r="H17">
        <v>0.14000000000000001</v>
      </c>
      <c r="I17">
        <v>0.17</v>
      </c>
      <c r="J17">
        <v>0.25</v>
      </c>
      <c r="K17">
        <v>0.3</v>
      </c>
      <c r="L17">
        <v>0.35</v>
      </c>
      <c r="M17">
        <v>0.5</v>
      </c>
      <c r="N17">
        <v>0.6</v>
      </c>
      <c r="O17">
        <v>0.7</v>
      </c>
      <c r="P17">
        <v>0.85</v>
      </c>
      <c r="Q17">
        <v>0.9</v>
      </c>
      <c r="R17">
        <v>0.95</v>
      </c>
      <c r="S17">
        <v>0.98</v>
      </c>
      <c r="T17">
        <v>1</v>
      </c>
      <c r="W17" s="26" t="s">
        <v>102</v>
      </c>
      <c r="X17" t="s">
        <v>90</v>
      </c>
      <c r="Y17">
        <v>0.9</v>
      </c>
      <c r="AC17">
        <f>-1.144*AC16+69.132</f>
        <v>46.25200000000001</v>
      </c>
      <c r="AE17">
        <v>18</v>
      </c>
      <c r="AF17">
        <v>48</v>
      </c>
    </row>
    <row r="18" spans="1:32" ht="15.75">
      <c r="A18" s="28" t="s">
        <v>113</v>
      </c>
      <c r="B18">
        <f>'Green Urea NV'!F26</f>
        <v>50</v>
      </c>
      <c r="C18">
        <f>B18*B17/100</f>
        <v>2.5</v>
      </c>
      <c r="E18" s="26" t="s">
        <v>38</v>
      </c>
      <c r="F18" t="s">
        <v>71</v>
      </c>
      <c r="G18">
        <v>1</v>
      </c>
      <c r="H18">
        <v>1</v>
      </c>
      <c r="I18">
        <v>1</v>
      </c>
      <c r="J18">
        <v>1</v>
      </c>
      <c r="K18">
        <v>1</v>
      </c>
      <c r="L18">
        <v>1</v>
      </c>
      <c r="M18">
        <v>1</v>
      </c>
      <c r="N18">
        <v>1</v>
      </c>
      <c r="O18">
        <v>1</v>
      </c>
      <c r="P18">
        <v>1</v>
      </c>
      <c r="Q18">
        <v>1</v>
      </c>
      <c r="R18">
        <v>1</v>
      </c>
      <c r="S18">
        <v>1</v>
      </c>
      <c r="T18">
        <v>1</v>
      </c>
      <c r="W18" s="26" t="s">
        <v>102</v>
      </c>
      <c r="X18" t="s">
        <v>91</v>
      </c>
      <c r="Y18">
        <v>0.7</v>
      </c>
    </row>
    <row r="19" spans="1:32">
      <c r="E19" s="26" t="s">
        <v>38</v>
      </c>
      <c r="F19" t="s">
        <v>55</v>
      </c>
      <c r="G19">
        <v>0.3</v>
      </c>
      <c r="H19">
        <v>0.35</v>
      </c>
      <c r="I19">
        <v>0.4</v>
      </c>
      <c r="J19">
        <v>0.5</v>
      </c>
      <c r="K19">
        <v>0.6</v>
      </c>
      <c r="L19">
        <v>0.7</v>
      </c>
      <c r="M19">
        <v>0.75</v>
      </c>
      <c r="N19">
        <v>0.8</v>
      </c>
      <c r="O19">
        <v>0.85</v>
      </c>
      <c r="P19">
        <v>0.9</v>
      </c>
      <c r="Q19">
        <v>0.92</v>
      </c>
      <c r="R19">
        <v>0.95</v>
      </c>
      <c r="S19">
        <v>0.98</v>
      </c>
      <c r="T19">
        <v>1</v>
      </c>
      <c r="W19" s="26" t="s">
        <v>102</v>
      </c>
      <c r="X19" t="s">
        <v>92</v>
      </c>
      <c r="Y19">
        <v>0.5</v>
      </c>
    </row>
    <row r="20" spans="1:32">
      <c r="A20" s="26" t="s">
        <v>121</v>
      </c>
      <c r="E20" s="26" t="s">
        <v>38</v>
      </c>
      <c r="F20" t="s">
        <v>53</v>
      </c>
      <c r="G20">
        <v>0.1</v>
      </c>
      <c r="H20">
        <v>0.14000000000000001</v>
      </c>
      <c r="I20">
        <v>0.17</v>
      </c>
      <c r="J20">
        <v>0.25</v>
      </c>
      <c r="K20">
        <v>0.3</v>
      </c>
      <c r="L20">
        <v>0.35</v>
      </c>
      <c r="M20">
        <v>0.5</v>
      </c>
      <c r="N20">
        <v>0.6</v>
      </c>
      <c r="O20">
        <v>0.7</v>
      </c>
      <c r="P20">
        <v>0.85</v>
      </c>
      <c r="Q20">
        <v>0.9</v>
      </c>
      <c r="R20">
        <v>0.95</v>
      </c>
      <c r="S20">
        <v>0.98</v>
      </c>
      <c r="T20">
        <v>1</v>
      </c>
      <c r="W20" s="26" t="s">
        <v>102</v>
      </c>
      <c r="X20" t="s">
        <v>93</v>
      </c>
      <c r="Y20">
        <v>0.3</v>
      </c>
    </row>
    <row r="21" spans="1:32">
      <c r="W21" t="s">
        <v>95</v>
      </c>
      <c r="X21" s="26" t="s">
        <v>151</v>
      </c>
      <c r="Y21">
        <v>1</v>
      </c>
    </row>
    <row r="22" spans="1:32">
      <c r="W22" t="s">
        <v>95</v>
      </c>
      <c r="X22" s="26" t="s">
        <v>154</v>
      </c>
      <c r="Y22">
        <v>1</v>
      </c>
    </row>
    <row r="23" spans="1:32">
      <c r="A23" s="26" t="s">
        <v>82</v>
      </c>
      <c r="B23" t="str">
        <f>'Green Urea NV'!F19</f>
        <v>Wheat</v>
      </c>
      <c r="C23" t="str">
        <f>HLOOKUP(B23,W1:AC2,2,FALSE)</f>
        <v>g</v>
      </c>
      <c r="W23" t="s">
        <v>95</v>
      </c>
      <c r="X23" t="s">
        <v>156</v>
      </c>
      <c r="Y23">
        <v>0.9</v>
      </c>
    </row>
    <row r="24" spans="1:32">
      <c r="E24" t="s">
        <v>74</v>
      </c>
      <c r="H24" t="s">
        <v>75</v>
      </c>
      <c r="W24" t="s">
        <v>95</v>
      </c>
      <c r="X24" s="26" t="s">
        <v>157</v>
      </c>
      <c r="Y24">
        <v>0.8</v>
      </c>
    </row>
    <row r="25" spans="1:32" ht="14.25">
      <c r="A25" s="26" t="s">
        <v>162</v>
      </c>
      <c r="B25" t="str">
        <f>'Green Urea NV'!L19</f>
        <v>Medium
11-12.4%</v>
      </c>
      <c r="C25" cm="1">
        <f t="array" ref="C25">INDEX(N31:P49,MATCH(B23&amp;B25,N31:N49&amp;O31:O49,0),MATCH(C27,N30:P30,0))</f>
        <v>10</v>
      </c>
      <c r="E25" s="26" t="s">
        <v>178</v>
      </c>
      <c r="F25">
        <v>0.85</v>
      </c>
      <c r="H25" s="26" t="s">
        <v>76</v>
      </c>
      <c r="I25">
        <v>0.8</v>
      </c>
      <c r="W25" t="s">
        <v>95</v>
      </c>
      <c r="X25" t="s">
        <v>94</v>
      </c>
      <c r="Y25">
        <v>0.6</v>
      </c>
    </row>
    <row r="26" spans="1:32" ht="14.25">
      <c r="E26" s="26" t="s">
        <v>179</v>
      </c>
      <c r="F26">
        <v>1</v>
      </c>
      <c r="H26" s="26" t="s">
        <v>77</v>
      </c>
      <c r="I26">
        <v>0.9</v>
      </c>
      <c r="W26" t="s">
        <v>95</v>
      </c>
      <c r="X26" t="s">
        <v>96</v>
      </c>
      <c r="Y26">
        <v>0.4</v>
      </c>
    </row>
    <row r="27" spans="1:32" ht="14.25">
      <c r="C27" s="26" t="s">
        <v>164</v>
      </c>
      <c r="E27" s="26" t="s">
        <v>180</v>
      </c>
      <c r="F27">
        <v>1.1499999999999999</v>
      </c>
      <c r="H27" s="26" t="s">
        <v>78</v>
      </c>
      <c r="I27">
        <v>1</v>
      </c>
      <c r="W27" s="26" t="s">
        <v>85</v>
      </c>
      <c r="X27" s="26" t="s">
        <v>85</v>
      </c>
      <c r="Y27">
        <v>1</v>
      </c>
    </row>
    <row r="28" spans="1:32">
      <c r="C28" s="26" t="s">
        <v>166</v>
      </c>
      <c r="H28" s="26" t="s">
        <v>79</v>
      </c>
      <c r="I28">
        <v>1.1000000000000001</v>
      </c>
      <c r="W28" t="s">
        <v>97</v>
      </c>
      <c r="X28" s="26" t="s">
        <v>151</v>
      </c>
      <c r="Y28">
        <v>1</v>
      </c>
    </row>
    <row r="29" spans="1:32">
      <c r="C29" cm="1">
        <f t="array" ref="C29">INDEX(N31:Q49,MATCH(B23&amp;B25,N31:N49&amp;O31:O49,0),MATCH(C28,N30:Q30,0))</f>
        <v>1000</v>
      </c>
      <c r="W29" t="s">
        <v>97</v>
      </c>
      <c r="X29" s="26" t="s">
        <v>160</v>
      </c>
      <c r="Y29">
        <v>1</v>
      </c>
    </row>
    <row r="30" spans="1:32">
      <c r="N30" s="26" t="s">
        <v>82</v>
      </c>
      <c r="O30" s="26" t="s">
        <v>163</v>
      </c>
      <c r="P30" s="26" t="s">
        <v>164</v>
      </c>
      <c r="Q30" s="26" t="s">
        <v>166</v>
      </c>
      <c r="W30" t="s">
        <v>97</v>
      </c>
      <c r="X30" s="26" t="s">
        <v>183</v>
      </c>
      <c r="Y30">
        <v>0.9</v>
      </c>
    </row>
    <row r="31" spans="1:32" ht="25.5">
      <c r="E31" s="26" t="s">
        <v>117</v>
      </c>
      <c r="G31" s="26" t="s">
        <v>125</v>
      </c>
      <c r="N31" t="s">
        <v>102</v>
      </c>
      <c r="O31" s="38" t="s">
        <v>129</v>
      </c>
      <c r="P31">
        <v>5</v>
      </c>
      <c r="Q31">
        <v>1000</v>
      </c>
      <c r="W31" t="s">
        <v>97</v>
      </c>
      <c r="X31" s="26" t="s">
        <v>184</v>
      </c>
      <c r="Y31">
        <v>0.8</v>
      </c>
    </row>
    <row r="32" spans="1:32" ht="25.5">
      <c r="A32" s="26" t="s">
        <v>181</v>
      </c>
      <c r="B32" t="str" cm="1">
        <f t="array" ref="B32:C37">_xlfn._xlws.FILTER(W15:X51,W15:W51=B23)</f>
        <v>Wheat</v>
      </c>
      <c r="C32" t="str">
        <v>Pre-plant</v>
      </c>
      <c r="E32">
        <v>600</v>
      </c>
      <c r="G32">
        <v>250</v>
      </c>
      <c r="N32" s="26" t="s">
        <v>102</v>
      </c>
      <c r="O32" s="38" t="s">
        <v>130</v>
      </c>
      <c r="P32">
        <v>10</v>
      </c>
      <c r="Q32">
        <v>1000</v>
      </c>
      <c r="W32" t="s">
        <v>97</v>
      </c>
      <c r="X32" s="26" t="s">
        <v>185</v>
      </c>
      <c r="Y32">
        <v>0.6</v>
      </c>
    </row>
    <row r="33" spans="1:33" ht="25.5">
      <c r="B33" t="str">
        <v>Wheat</v>
      </c>
      <c r="C33" t="str">
        <v>Z10-Z20</v>
      </c>
      <c r="E33">
        <v>625</v>
      </c>
      <c r="G33">
        <v>300</v>
      </c>
      <c r="N33" s="26" t="s">
        <v>102</v>
      </c>
      <c r="O33" s="38" t="s">
        <v>131</v>
      </c>
      <c r="P33">
        <v>20</v>
      </c>
      <c r="Q33">
        <v>1000</v>
      </c>
      <c r="W33" t="s">
        <v>97</v>
      </c>
      <c r="X33" t="s">
        <v>98</v>
      </c>
      <c r="Y33">
        <v>0.4</v>
      </c>
    </row>
    <row r="34" spans="1:33" ht="25.5">
      <c r="B34" t="str">
        <v>Wheat</v>
      </c>
      <c r="C34" t="str">
        <v>Z21-Z30</v>
      </c>
      <c r="E34">
        <v>650</v>
      </c>
      <c r="G34">
        <v>350</v>
      </c>
      <c r="N34" s="26" t="s">
        <v>83</v>
      </c>
      <c r="O34" s="38" t="s">
        <v>132</v>
      </c>
      <c r="P34">
        <v>5</v>
      </c>
      <c r="Q34">
        <v>1000</v>
      </c>
      <c r="W34" t="s">
        <v>83</v>
      </c>
      <c r="X34" s="26" t="s">
        <v>151</v>
      </c>
      <c r="Y34">
        <v>1</v>
      </c>
    </row>
    <row r="35" spans="1:33" ht="25.5">
      <c r="B35" t="str">
        <v>Wheat</v>
      </c>
      <c r="C35" t="str">
        <v>Z31-Z32</v>
      </c>
      <c r="E35">
        <v>675</v>
      </c>
      <c r="G35">
        <v>400</v>
      </c>
      <c r="N35" s="26" t="s">
        <v>83</v>
      </c>
      <c r="O35" s="38" t="s">
        <v>133</v>
      </c>
      <c r="P35">
        <v>10</v>
      </c>
      <c r="Q35">
        <v>1000</v>
      </c>
      <c r="W35" t="s">
        <v>83</v>
      </c>
      <c r="X35" s="26" t="s">
        <v>154</v>
      </c>
      <c r="Y35">
        <v>1</v>
      </c>
    </row>
    <row r="36" spans="1:33" ht="25.5">
      <c r="B36" t="str">
        <v>Wheat</v>
      </c>
      <c r="C36" t="str">
        <v>Z33-Z39</v>
      </c>
      <c r="E36">
        <v>700</v>
      </c>
      <c r="G36">
        <v>450</v>
      </c>
      <c r="N36" s="26" t="s">
        <v>83</v>
      </c>
      <c r="O36" s="38" t="s">
        <v>134</v>
      </c>
      <c r="P36">
        <v>20</v>
      </c>
      <c r="Q36">
        <v>1000</v>
      </c>
      <c r="W36" t="s">
        <v>83</v>
      </c>
      <c r="X36" s="26" t="s">
        <v>155</v>
      </c>
      <c r="Y36">
        <v>0.9</v>
      </c>
    </row>
    <row r="37" spans="1:33" ht="25.5">
      <c r="B37" t="str">
        <v>Wheat</v>
      </c>
      <c r="C37" t="str">
        <v>&gt;Z40</v>
      </c>
      <c r="E37">
        <v>725</v>
      </c>
      <c r="G37">
        <v>500</v>
      </c>
      <c r="N37" s="26" t="s">
        <v>84</v>
      </c>
      <c r="O37" s="38" t="s">
        <v>174</v>
      </c>
      <c r="P37">
        <v>8</v>
      </c>
      <c r="Q37">
        <v>227</v>
      </c>
      <c r="W37" t="s">
        <v>83</v>
      </c>
      <c r="X37" s="26" t="s">
        <v>158</v>
      </c>
      <c r="Y37">
        <v>0.7</v>
      </c>
    </row>
    <row r="38" spans="1:33" ht="25.5">
      <c r="B38">
        <f>MATCH(B12,C32:C37,0)</f>
        <v>2</v>
      </c>
      <c r="E38">
        <v>750</v>
      </c>
      <c r="G38">
        <v>550</v>
      </c>
      <c r="N38" s="26" t="s">
        <v>84</v>
      </c>
      <c r="O38" s="38" t="s">
        <v>175</v>
      </c>
      <c r="P38">
        <v>13</v>
      </c>
      <c r="Q38">
        <v>227</v>
      </c>
      <c r="W38" t="s">
        <v>83</v>
      </c>
      <c r="X38" t="s">
        <v>100</v>
      </c>
      <c r="Y38">
        <v>0.5</v>
      </c>
    </row>
    <row r="39" spans="1:33" ht="25.5">
      <c r="E39">
        <v>775</v>
      </c>
      <c r="G39">
        <v>600</v>
      </c>
      <c r="N39" s="26" t="s">
        <v>84</v>
      </c>
      <c r="O39" s="38" t="s">
        <v>176</v>
      </c>
      <c r="P39">
        <v>18</v>
      </c>
      <c r="Q39">
        <v>227</v>
      </c>
      <c r="W39" t="s">
        <v>83</v>
      </c>
      <c r="X39" t="s">
        <v>99</v>
      </c>
      <c r="Y39">
        <v>0.3</v>
      </c>
    </row>
    <row r="40" spans="1:33">
      <c r="E40">
        <v>800</v>
      </c>
      <c r="G40">
        <v>650</v>
      </c>
      <c r="N40" s="26" t="s">
        <v>85</v>
      </c>
      <c r="P40">
        <v>0</v>
      </c>
      <c r="Q40">
        <v>1000</v>
      </c>
      <c r="W40" t="s">
        <v>101</v>
      </c>
      <c r="X40" s="26" t="s">
        <v>151</v>
      </c>
      <c r="Y40">
        <v>1</v>
      </c>
    </row>
    <row r="41" spans="1:33" ht="25.5">
      <c r="A41" s="26" t="s">
        <v>182</v>
      </c>
      <c r="B41" t="str" cm="1">
        <f t="array" ref="B41:C43">_xlfn._xlws.FILTER(N31:N31:O49,N31:N49=B23)</f>
        <v>Wheat</v>
      </c>
      <c r="C41" t="str">
        <v>Low
&gt; 12.4%</v>
      </c>
      <c r="E41">
        <v>825</v>
      </c>
      <c r="G41">
        <v>700</v>
      </c>
      <c r="N41" s="26" t="s">
        <v>95</v>
      </c>
      <c r="O41" s="38" t="s">
        <v>135</v>
      </c>
      <c r="P41">
        <v>5</v>
      </c>
      <c r="Q41">
        <v>1000</v>
      </c>
      <c r="W41" t="s">
        <v>101</v>
      </c>
      <c r="X41" t="s">
        <v>89</v>
      </c>
      <c r="Y41">
        <v>1</v>
      </c>
      <c r="AD41" s="38"/>
      <c r="AG41" s="38"/>
    </row>
    <row r="42" spans="1:33" ht="25.5">
      <c r="B42" t="str">
        <v>Wheat</v>
      </c>
      <c r="C42" t="str">
        <v>Medium
11-12.4%</v>
      </c>
      <c r="E42">
        <v>850</v>
      </c>
      <c r="G42">
        <v>750</v>
      </c>
      <c r="N42" s="26" t="s">
        <v>95</v>
      </c>
      <c r="O42" s="38" t="s">
        <v>137</v>
      </c>
      <c r="P42">
        <v>10</v>
      </c>
      <c r="Q42">
        <v>1000</v>
      </c>
      <c r="W42" t="s">
        <v>101</v>
      </c>
      <c r="X42" t="s">
        <v>90</v>
      </c>
      <c r="Y42">
        <v>0.9</v>
      </c>
      <c r="Z42" s="38"/>
    </row>
    <row r="43" spans="1:33" ht="25.5">
      <c r="B43" t="str">
        <v>Wheat</v>
      </c>
      <c r="C43" t="str">
        <v>High
&lt;11%</v>
      </c>
      <c r="E43">
        <v>875</v>
      </c>
      <c r="G43">
        <v>800</v>
      </c>
      <c r="N43" s="26" t="s">
        <v>95</v>
      </c>
      <c r="O43" s="38" t="s">
        <v>136</v>
      </c>
      <c r="P43">
        <v>20</v>
      </c>
      <c r="Q43">
        <v>1000</v>
      </c>
      <c r="W43" t="s">
        <v>101</v>
      </c>
      <c r="X43" t="s">
        <v>91</v>
      </c>
      <c r="Y43">
        <v>0.7</v>
      </c>
    </row>
    <row r="44" spans="1:33" ht="25.5">
      <c r="B44">
        <f>MATCH(B25,C41:C43,0)</f>
        <v>2</v>
      </c>
      <c r="E44">
        <v>900</v>
      </c>
      <c r="G44">
        <v>850</v>
      </c>
      <c r="N44" s="26" t="s">
        <v>97</v>
      </c>
      <c r="O44" s="38" t="s">
        <v>138</v>
      </c>
      <c r="P44">
        <v>5</v>
      </c>
      <c r="Q44">
        <v>1000</v>
      </c>
      <c r="W44" t="s">
        <v>101</v>
      </c>
      <c r="X44" t="s">
        <v>92</v>
      </c>
      <c r="Y44">
        <v>0.5</v>
      </c>
      <c r="AE44" s="38"/>
    </row>
    <row r="45" spans="1:33" ht="25.5">
      <c r="E45">
        <v>925</v>
      </c>
      <c r="G45">
        <v>900</v>
      </c>
      <c r="N45" s="26" t="s">
        <v>97</v>
      </c>
      <c r="O45" s="38" t="s">
        <v>139</v>
      </c>
      <c r="P45">
        <v>10</v>
      </c>
      <c r="Q45">
        <v>1000</v>
      </c>
      <c r="W45" t="s">
        <v>101</v>
      </c>
      <c r="X45" t="s">
        <v>93</v>
      </c>
      <c r="Y45">
        <v>0.3</v>
      </c>
    </row>
    <row r="46" spans="1:33" ht="25.5">
      <c r="E46">
        <v>950</v>
      </c>
      <c r="G46">
        <v>950</v>
      </c>
      <c r="N46" s="26" t="s">
        <v>97</v>
      </c>
      <c r="O46" s="38" t="s">
        <v>140</v>
      </c>
      <c r="P46">
        <v>20</v>
      </c>
      <c r="Q46">
        <v>1000</v>
      </c>
      <c r="W46" t="s">
        <v>84</v>
      </c>
      <c r="X46" s="26" t="s">
        <v>151</v>
      </c>
      <c r="Y46">
        <v>1</v>
      </c>
    </row>
    <row r="47" spans="1:33" ht="25.5">
      <c r="E47">
        <v>975</v>
      </c>
      <c r="G47">
        <v>1000</v>
      </c>
      <c r="N47" s="26" t="s">
        <v>101</v>
      </c>
      <c r="O47" s="38" t="s">
        <v>126</v>
      </c>
      <c r="P47">
        <v>5</v>
      </c>
      <c r="Q47">
        <v>1000</v>
      </c>
      <c r="W47" t="s">
        <v>84</v>
      </c>
      <c r="X47" s="26" t="s">
        <v>160</v>
      </c>
      <c r="Y47">
        <v>1</v>
      </c>
    </row>
    <row r="48" spans="1:33" ht="25.5">
      <c r="E48">
        <v>1000</v>
      </c>
      <c r="G48">
        <v>1050</v>
      </c>
      <c r="N48" s="26" t="s">
        <v>101</v>
      </c>
      <c r="O48" s="38" t="s">
        <v>127</v>
      </c>
      <c r="P48">
        <v>10</v>
      </c>
      <c r="Q48">
        <v>1000</v>
      </c>
      <c r="W48" t="s">
        <v>84</v>
      </c>
      <c r="X48" s="26" t="s">
        <v>161</v>
      </c>
      <c r="Y48">
        <v>0.9</v>
      </c>
    </row>
    <row r="49" spans="5:25" ht="25.5">
      <c r="E49">
        <v>1025</v>
      </c>
      <c r="G49">
        <v>1100</v>
      </c>
      <c r="N49" s="26" t="s">
        <v>101</v>
      </c>
      <c r="O49" s="38" t="s">
        <v>128</v>
      </c>
      <c r="P49">
        <v>20</v>
      </c>
      <c r="Q49">
        <v>1000</v>
      </c>
      <c r="W49" t="s">
        <v>84</v>
      </c>
      <c r="X49" s="26" t="s">
        <v>159</v>
      </c>
      <c r="Y49">
        <v>0.8</v>
      </c>
    </row>
    <row r="50" spans="5:25">
      <c r="E50">
        <v>1050</v>
      </c>
      <c r="W50" t="s">
        <v>84</v>
      </c>
      <c r="X50" t="s">
        <v>103</v>
      </c>
      <c r="Y50">
        <v>0.7</v>
      </c>
    </row>
    <row r="51" spans="5:25">
      <c r="E51">
        <v>1075</v>
      </c>
      <c r="W51" t="s">
        <v>84</v>
      </c>
      <c r="X51" t="s">
        <v>104</v>
      </c>
      <c r="Y51">
        <v>0.5</v>
      </c>
    </row>
    <row r="52" spans="5:25">
      <c r="E52">
        <v>1100</v>
      </c>
    </row>
    <row r="53" spans="5:25">
      <c r="E53">
        <v>1125</v>
      </c>
    </row>
    <row r="54" spans="5:25">
      <c r="E54">
        <v>1150</v>
      </c>
    </row>
    <row r="55" spans="5:25">
      <c r="E55">
        <v>1175</v>
      </c>
    </row>
    <row r="56" spans="5:25">
      <c r="E56">
        <v>1200</v>
      </c>
    </row>
    <row r="57" spans="5:25">
      <c r="E57">
        <v>1225</v>
      </c>
    </row>
    <row r="58" spans="5:25">
      <c r="E58">
        <v>1250</v>
      </c>
    </row>
    <row r="59" spans="5:25">
      <c r="E59">
        <v>1275</v>
      </c>
    </row>
    <row r="60" spans="5:25">
      <c r="E60">
        <v>1300</v>
      </c>
    </row>
    <row r="61" spans="5:25">
      <c r="E61">
        <v>1325</v>
      </c>
    </row>
    <row r="62" spans="5:25">
      <c r="E62">
        <v>1350</v>
      </c>
    </row>
    <row r="63" spans="5:25">
      <c r="E63">
        <v>1375</v>
      </c>
    </row>
    <row r="64" spans="5:25">
      <c r="E64">
        <v>1400</v>
      </c>
    </row>
    <row r="65" spans="4:9">
      <c r="E65">
        <v>1425</v>
      </c>
    </row>
    <row r="66" spans="4:9">
      <c r="E66">
        <v>1450</v>
      </c>
    </row>
    <row r="67" spans="4:9">
      <c r="E67">
        <v>1475</v>
      </c>
    </row>
    <row r="68" spans="4:9">
      <c r="E68">
        <v>1500</v>
      </c>
    </row>
    <row r="69" spans="4:9">
      <c r="E69">
        <v>1525</v>
      </c>
    </row>
    <row r="70" spans="4:9">
      <c r="E70">
        <v>1550</v>
      </c>
    </row>
    <row r="71" spans="4:9">
      <c r="E71">
        <v>1575</v>
      </c>
    </row>
    <row r="72" spans="4:9">
      <c r="E72">
        <v>1600</v>
      </c>
    </row>
    <row r="75" spans="4:9" ht="26.1" customHeight="1">
      <c r="D75" s="27" t="s">
        <v>102</v>
      </c>
      <c r="E75" s="96" t="s">
        <v>142</v>
      </c>
      <c r="F75" s="96"/>
      <c r="G75" s="96"/>
      <c r="H75" s="96"/>
      <c r="I75" s="96"/>
    </row>
    <row r="76" spans="4:9" ht="26.1" customHeight="1">
      <c r="D76" s="27" t="s">
        <v>83</v>
      </c>
      <c r="E76" s="96" t="s">
        <v>143</v>
      </c>
      <c r="F76" s="96"/>
      <c r="G76" s="96"/>
      <c r="H76" s="96"/>
      <c r="I76" s="96"/>
    </row>
    <row r="77" spans="4:9" ht="26.1" customHeight="1">
      <c r="D77" s="27" t="s">
        <v>84</v>
      </c>
      <c r="E77" s="96" t="s">
        <v>141</v>
      </c>
      <c r="F77" s="96"/>
      <c r="G77" s="96"/>
      <c r="H77" s="96"/>
      <c r="I77" s="96"/>
    </row>
    <row r="78" spans="4:9" ht="26.1" customHeight="1">
      <c r="D78" s="27" t="s">
        <v>85</v>
      </c>
      <c r="E78" s="96" t="s">
        <v>153</v>
      </c>
      <c r="F78" s="96"/>
      <c r="G78" s="96"/>
      <c r="H78" s="96"/>
      <c r="I78" s="96"/>
    </row>
    <row r="79" spans="4:9" ht="26.1" customHeight="1">
      <c r="D79" s="27" t="s">
        <v>95</v>
      </c>
      <c r="E79" s="96" t="s">
        <v>142</v>
      </c>
      <c r="F79" s="96"/>
      <c r="G79" s="96"/>
      <c r="H79" s="96"/>
      <c r="I79" s="96"/>
    </row>
    <row r="80" spans="4:9" ht="26.1" customHeight="1">
      <c r="D80" s="27" t="s">
        <v>97</v>
      </c>
      <c r="E80" s="96" t="s">
        <v>142</v>
      </c>
      <c r="F80" s="96"/>
      <c r="G80" s="96"/>
      <c r="H80" s="96"/>
      <c r="I80" s="96"/>
    </row>
    <row r="81" spans="4:9" ht="26.1" customHeight="1">
      <c r="D81" s="27" t="s">
        <v>101</v>
      </c>
      <c r="E81" s="96" t="s">
        <v>142</v>
      </c>
      <c r="F81" s="96"/>
      <c r="G81" s="96"/>
      <c r="H81" s="96"/>
      <c r="I81" s="96"/>
    </row>
  </sheetData>
  <sheetProtection selectLockedCells="1" selectUnlockedCells="1"/>
  <mergeCells count="8">
    <mergeCell ref="E80:I80"/>
    <mergeCell ref="E81:I81"/>
    <mergeCell ref="E78:I78"/>
    <mergeCell ref="G10:T10"/>
    <mergeCell ref="E75:I75"/>
    <mergeCell ref="E76:I76"/>
    <mergeCell ref="E77:I77"/>
    <mergeCell ref="E79:I79"/>
  </mergeCells>
  <phoneticPr fontId="4" type="noConversion"/>
  <pageMargins left="0.7" right="0.7" top="0.75" bottom="0.75" header="0.3" footer="0.3"/>
  <pageSetup paperSize="9" orientation="portrait"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vt:i4>
      </vt:variant>
      <vt:variant>
        <vt:lpstr>Named Ranges</vt:lpstr>
      </vt:variant>
      <vt:variant>
        <vt:i4>20</vt:i4>
      </vt:variant>
    </vt:vector>
  </HeadingPairs>
  <TitlesOfParts>
    <vt:vector size="23" baseType="lpstr">
      <vt:lpstr>Introduction</vt:lpstr>
      <vt:lpstr>Green Urea NV</vt:lpstr>
      <vt:lpstr>Sheet1</vt:lpstr>
      <vt:lpstr>a</vt:lpstr>
      <vt:lpstr>b</vt:lpstr>
      <vt:lpstr>Barley</vt:lpstr>
      <vt:lpstr>c_</vt:lpstr>
      <vt:lpstr>Canola</vt:lpstr>
      <vt:lpstr>Clay</vt:lpstr>
      <vt:lpstr>Cotton</vt:lpstr>
      <vt:lpstr>'Green Urea NV'!Criteria</vt:lpstr>
      <vt:lpstr>d</vt:lpstr>
      <vt:lpstr>e</vt:lpstr>
      <vt:lpstr>f</vt:lpstr>
      <vt:lpstr>Fallow</vt:lpstr>
      <vt:lpstr>g</vt:lpstr>
      <vt:lpstr>Loam</vt:lpstr>
      <vt:lpstr>Maize</vt:lpstr>
      <vt:lpstr>'Green Urea NV'!Print_Area</vt:lpstr>
      <vt:lpstr>Sand</vt:lpstr>
      <vt:lpstr>sicot</vt:lpstr>
      <vt:lpstr>Sorghum</vt:lpstr>
      <vt:lpstr>Wheat</vt:lpstr>
    </vt:vector>
  </TitlesOfParts>
  <Company>Orica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Orica Limited</dc:creator>
  <cp:lastModifiedBy>Jillian Morgan</cp:lastModifiedBy>
  <cp:lastPrinted>2006-07-10T03:07:27Z</cp:lastPrinted>
  <dcterms:created xsi:type="dcterms:W3CDTF">2006-05-30T05:26:15Z</dcterms:created>
  <dcterms:modified xsi:type="dcterms:W3CDTF">2022-12-07T02:02:07Z</dcterms:modified>
</cp:coreProperties>
</file>